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228" codeName="{144559BF-596A-2B24-0A50-F0D1D4C42CD1}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rjan\Desktop\Inkooptool Excel Tilburg\Jeugd\2020\"/>
    </mc:Choice>
  </mc:AlternateContent>
  <xr:revisionPtr revIDLastSave="0" documentId="8_{42E1127C-F1DC-43C4-99E4-103C810ADAFB}" xr6:coauthVersionLast="45" xr6:coauthVersionMax="45" xr10:uidLastSave="{00000000-0000-0000-0000-000000000000}"/>
  <workbookProtection workbookAlgorithmName="SHA-512" workbookHashValue="ILfZT5UHgtdNnVe/6T3+iHljCC4/Jptpz4eDlJQdH2ds7QZVsWek/qXTlNN6Uz87/j4xDp+/hSY+lYiOsPTh0w==" workbookSaltValue="vyTDMPWYIOEqH1jzWMfPJA==" workbookSpinCount="100000" lockStructure="1"/>
  <bookViews>
    <workbookView xWindow="-120" yWindow="-120" windowWidth="29040" windowHeight="15840" tabRatio="553" xr2:uid="{00000000-000D-0000-FFFF-FFFF00000000}"/>
  </bookViews>
  <sheets>
    <sheet name="Schakeltool HvB 2020" sheetId="1" r:id="rId1"/>
    <sheet name="Productcodelijst (seg 3)" sheetId="6" state="hidden" r:id="rId2"/>
    <sheet name="Productcodelijst segment 2" sheetId="7" state="hidden" r:id="rId3"/>
  </sheets>
  <definedNames>
    <definedName name="Ambulant">#REF!</definedName>
    <definedName name="Arrangement_1">#REF!</definedName>
    <definedName name="Arrangement_2">#REF!</definedName>
    <definedName name="Arrangement_3">#REF!</definedName>
    <definedName name="Arrangement_4">#REF!</definedName>
    <definedName name="Arrangement_5">#REF!</definedName>
    <definedName name="Arrangement_6">#REF!</definedName>
    <definedName name="Arrangement_7">#REF!</definedName>
    <definedName name="Arrangement_8">#REF!</definedName>
    <definedName name="Arrangement_9">#REF!</definedName>
    <definedName name="Begeleiding">#REF!</definedName>
    <definedName name="Behandeling">#REF!</definedName>
    <definedName name="Crisisopvang">#REF!</definedName>
    <definedName name="Dagactiviteiten">#REF!</definedName>
    <definedName name="Dagbehandeling">#REF!</definedName>
    <definedName name="Dagbehandeling_JenO">#REF!</definedName>
    <definedName name="Dagbehandeling_LVB">#REF!</definedName>
    <definedName name="Jeugd_en_Opvoedhulp">#REF!</definedName>
    <definedName name="Jeugd_GGZ">#REF!</definedName>
    <definedName name="Jeugd_GGZ_basis">#REF!</definedName>
    <definedName name="Jeugd_GGZ_Overig">#REF!</definedName>
    <definedName name="Jeugd_GGZ_Specialistisch">#REF!</definedName>
    <definedName name="Jeugd_GGZ_Verblijf">#REF!</definedName>
    <definedName name="Kortverblijf_en_Logeren">#REF!</definedName>
    <definedName name="LVB_Regionaal">#REF!</definedName>
    <definedName name="Observatiediagnostiek">#REF!</definedName>
    <definedName name="Persoonlijke_verzorging">#REF!</definedName>
    <definedName name="Pleegzorg">#REF!</definedName>
    <definedName name="Specialistische_begeleiding">#REF!</definedName>
    <definedName name="Toeslag_dagbesteding">#REF!</definedName>
    <definedName name="Toeslag_VPT">#REF!</definedName>
    <definedName name="Toeslag_ZZP">#REF!</definedName>
    <definedName name="Verblijf_24_uurs_JenO">#REF!</definedName>
    <definedName name="Verblijf_24_uurs_LVB">#REF!</definedName>
    <definedName name="Vervoer">#REF!</definedName>
    <definedName name="Volledig_pakket_thuis_VPT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Q27" i="1" l="1"/>
  <c r="N19" i="1" l="1"/>
  <c r="N20" i="1"/>
  <c r="N21" i="1"/>
  <c r="N22" i="1"/>
  <c r="N23" i="1"/>
  <c r="N24" i="1"/>
  <c r="N18" i="1"/>
  <c r="E18" i="1" l="1"/>
  <c r="G19" i="1" l="1"/>
  <c r="E19" i="1"/>
  <c r="U19" i="1" l="1"/>
  <c r="U20" i="1"/>
  <c r="U21" i="1"/>
  <c r="U22" i="1"/>
  <c r="U23" i="1"/>
  <c r="U24" i="1"/>
  <c r="U25" i="1"/>
  <c r="U18" i="1"/>
  <c r="V18" i="1"/>
  <c r="V19" i="1"/>
  <c r="V20" i="1"/>
  <c r="V21" i="1"/>
  <c r="V22" i="1"/>
  <c r="V23" i="1"/>
  <c r="V24" i="1"/>
  <c r="V25" i="1"/>
  <c r="V26" i="1"/>
  <c r="X19" i="1" l="1"/>
  <c r="X20" i="1"/>
  <c r="X21" i="1"/>
  <c r="X22" i="1"/>
  <c r="X23" i="1"/>
  <c r="X24" i="1"/>
  <c r="X25" i="1"/>
  <c r="X18" i="1"/>
  <c r="H13" i="1" l="1"/>
  <c r="W19" i="1"/>
  <c r="W20" i="1"/>
  <c r="W21" i="1"/>
  <c r="W22" i="1"/>
  <c r="W25" i="1"/>
  <c r="W23" i="1"/>
  <c r="W24" i="1"/>
  <c r="W18" i="1"/>
  <c r="A19" i="1" l="1"/>
  <c r="A20" i="1"/>
  <c r="A21" i="1"/>
  <c r="A22" i="1"/>
  <c r="A23" i="1"/>
  <c r="A24" i="1"/>
  <c r="A18" i="1"/>
  <c r="G20" i="1"/>
  <c r="G18" i="1" l="1"/>
  <c r="H18" i="1"/>
  <c r="I18" i="1"/>
  <c r="H19" i="1"/>
  <c r="O19" i="1" s="1"/>
  <c r="I19" i="1"/>
  <c r="E20" i="1"/>
  <c r="H20" i="1"/>
  <c r="O20" i="1" s="1"/>
  <c r="I20" i="1"/>
  <c r="E21" i="1"/>
  <c r="G21" i="1"/>
  <c r="H21" i="1"/>
  <c r="O21" i="1" s="1"/>
  <c r="I21" i="1"/>
  <c r="E22" i="1"/>
  <c r="G22" i="1"/>
  <c r="H22" i="1"/>
  <c r="O22" i="1" s="1"/>
  <c r="P22" i="1" s="1"/>
  <c r="I22" i="1"/>
  <c r="E23" i="1"/>
  <c r="G23" i="1"/>
  <c r="H23" i="1"/>
  <c r="O23" i="1" s="1"/>
  <c r="P23" i="1" s="1"/>
  <c r="I23" i="1"/>
  <c r="E24" i="1"/>
  <c r="G24" i="1"/>
  <c r="H24" i="1"/>
  <c r="O24" i="1" s="1"/>
  <c r="P24" i="1" s="1"/>
  <c r="I24" i="1"/>
  <c r="Q23" i="1" l="1"/>
  <c r="R23" i="1" s="1"/>
  <c r="Q22" i="1"/>
  <c r="R22" i="1" s="1"/>
  <c r="P21" i="1"/>
  <c r="P20" i="1"/>
  <c r="P19" i="1"/>
  <c r="O18" i="1" s="1"/>
  <c r="P18" i="1" s="1"/>
  <c r="Q21" i="1"/>
  <c r="R21" i="1" s="1"/>
  <c r="Q24" i="1"/>
  <c r="R24" i="1" s="1"/>
  <c r="H5" i="1"/>
  <c r="Q20" i="1" l="1"/>
  <c r="R20" i="1" s="1"/>
  <c r="Q18" i="1"/>
  <c r="R18" i="1" s="1"/>
  <c r="Q19" i="1"/>
  <c r="R19" i="1" s="1"/>
  <c r="H6" i="1"/>
  <c r="M29" i="1" l="1"/>
  <c r="Q25" i="1" l="1"/>
  <c r="M28" i="1" l="1"/>
  <c r="M30" i="1" s="1"/>
</calcChain>
</file>

<file path=xl/sharedStrings.xml><?xml version="1.0" encoding="utf-8"?>
<sst xmlns="http://schemas.openxmlformats.org/spreadsheetml/2006/main" count="792" uniqueCount="295">
  <si>
    <t>Eenheid</t>
  </si>
  <si>
    <t>Frequentie</t>
  </si>
  <si>
    <t>Totale contractwaarde</t>
  </si>
  <si>
    <t>Bandbreedte gekozen product</t>
  </si>
  <si>
    <t>Norm</t>
  </si>
  <si>
    <t>Aanvraag</t>
  </si>
  <si>
    <t>Prestatie code</t>
  </si>
  <si>
    <t>Omschrijving prestatie</t>
  </si>
  <si>
    <t>dagdeel</t>
  </si>
  <si>
    <t>Dagbehandeling Dagcentrum Vroegtijdige interventieJLVG</t>
  </si>
  <si>
    <t>dag</t>
  </si>
  <si>
    <t>Zorgvorm</t>
  </si>
  <si>
    <t>Opmerking</t>
  </si>
  <si>
    <t>Vervoer</t>
  </si>
  <si>
    <t>Deeltijd pleegzorg</t>
  </si>
  <si>
    <t>Pleegzorg</t>
  </si>
  <si>
    <t>Type Jeugdzorg</t>
  </si>
  <si>
    <t>Bandbreedte</t>
  </si>
  <si>
    <t>Controle indicator</t>
  </si>
  <si>
    <t>per week</t>
  </si>
  <si>
    <t xml:space="preserve">dag </t>
  </si>
  <si>
    <t>Volume * Eenheid</t>
  </si>
  <si>
    <t>Frequentiefactor</t>
  </si>
  <si>
    <t>Arrangement 1</t>
  </si>
  <si>
    <t>Arrangement 2</t>
  </si>
  <si>
    <t>Arrangement 3</t>
  </si>
  <si>
    <t>Arrangement 4</t>
  </si>
  <si>
    <t>Arrangement 5</t>
  </si>
  <si>
    <t>Arrangement 6</t>
  </si>
  <si>
    <t>Arrangement 7</t>
  </si>
  <si>
    <t>Arrangement 8</t>
  </si>
  <si>
    <t>Arrangement 9</t>
  </si>
  <si>
    <t>Totale aanvraag</t>
  </si>
  <si>
    <t>Totaal</t>
  </si>
  <si>
    <t>Productcodelijst segment 3</t>
  </si>
  <si>
    <t>productcodelijst segment 2</t>
  </si>
  <si>
    <t>Vragen</t>
  </si>
  <si>
    <t>Stap 1.
Ja / Nee</t>
  </si>
  <si>
    <t>Ja</t>
  </si>
  <si>
    <t>Nee</t>
  </si>
  <si>
    <t>Stap 2.
Kies Intensiteit</t>
  </si>
  <si>
    <t>Jeugdhulp</t>
  </si>
  <si>
    <t>Is één van de afgegeven toewijzingen een landelijk gecontracteerd product?</t>
  </si>
  <si>
    <t>Totaal volume binnen geldigheidstermijn</t>
  </si>
  <si>
    <t>Reden inzet schakelteam</t>
  </si>
  <si>
    <t>Tarief per eenheid</t>
  </si>
  <si>
    <t>Jeugd ziekenhuis ADHD +</t>
  </si>
  <si>
    <t>Gedragsproblemen/ ambulant middel-dag/kindergeneeskunde overige pediatrie (ADHD+)</t>
  </si>
  <si>
    <t>Gedragsproblemen/licht ambulant/kindergeneeskunde overige pediatrie (ADHD+)</t>
  </si>
  <si>
    <t>Omschrijving prestatie - Dyslexie</t>
  </si>
  <si>
    <t>Diagnostiek -  volledig traject</t>
  </si>
  <si>
    <t xml:space="preserve">Diagnostiek - tarief per uur  </t>
  </si>
  <si>
    <t>*dit geldt als traject voortijdig wordt beindigd. Declaratie uren kan uiteraard maximaal tarief volledig traject bedragen.</t>
  </si>
  <si>
    <t>Omschrijving prestatie - Pleegzorg</t>
  </si>
  <si>
    <t>24-uurs pleegzorg</t>
  </si>
  <si>
    <t>Omschrijving prestatie - Verblijf (LVB)</t>
  </si>
  <si>
    <t xml:space="preserve">Z414 - ZZP 1VG excl. DB </t>
  </si>
  <si>
    <t xml:space="preserve">Z415 - ZZP 1VG incl. DB </t>
  </si>
  <si>
    <t xml:space="preserve">Z424 - ZZP 2VG excl. DB </t>
  </si>
  <si>
    <t xml:space="preserve">Z425 - ZZP 2VG incl. DB </t>
  </si>
  <si>
    <t xml:space="preserve">Z430 - ZZP 3VG excl. BH excl. DB </t>
  </si>
  <si>
    <t xml:space="preserve">Z431 - ZZP 3VG excl. BH incl. DB </t>
  </si>
  <si>
    <t xml:space="preserve">Z432 - ZZP 3VG incl. BH ecl. DB </t>
  </si>
  <si>
    <t xml:space="preserve">Z433 - ZZP 3VG incl. BG incl. DB </t>
  </si>
  <si>
    <t xml:space="preserve">Z513 - ZZP 1LVG incl. BH incl. DB </t>
  </si>
  <si>
    <t xml:space="preserve">Z523 - ZZP 2LVG incl. BH incl. DB </t>
  </si>
  <si>
    <t xml:space="preserve">Z533 - ZZP 3LVG incl. BH incl. DB </t>
  </si>
  <si>
    <t xml:space="preserve">Z543 - ZZP 4 LVG incl. BH incl. DB </t>
  </si>
  <si>
    <t xml:space="preserve">Z553 - ZZP 5LVG incl. BH incl. DB </t>
  </si>
  <si>
    <t xml:space="preserve">Z911 - Toeslag ZZP MFC </t>
  </si>
  <si>
    <t xml:space="preserve">Z912 - Toeslag ZZP observatie </t>
  </si>
  <si>
    <t xml:space="preserve">Z978 - Toeslag ZZP woonzorg GHZ kind </t>
  </si>
  <si>
    <t xml:space="preserve">Z979 - Toeslag ZZP woonzorg GHZ jeugd </t>
  </si>
  <si>
    <t xml:space="preserve">Z992 - ZZP GGZ verblijfscomponent </t>
  </si>
  <si>
    <t xml:space="preserve">Z993 - ZZP VG&amp;LG </t>
  </si>
  <si>
    <t xml:space="preserve">Z994 - ZZP ZG verblijfscomponent </t>
  </si>
  <si>
    <t xml:space="preserve">Z996 - ZZP V&amp;V verblijf niet-geïndiceerd </t>
  </si>
  <si>
    <t xml:space="preserve">HLOG - begeleiding i.v.m. logeren </t>
  </si>
  <si>
    <t xml:space="preserve">Deelprestatie verblijf A (Lichte verzorgingsgraad)- Regulier incl. NHC Regulier </t>
  </si>
  <si>
    <t xml:space="preserve">Deelprestatie verblijf B (Beperkte verzorgingsgraad)- Regulier incl. NHC Regulier </t>
  </si>
  <si>
    <t xml:space="preserve">Deelprestatie verblijf C (Matige verzorgingsgraad)- Regulier incl. NHC Regulier </t>
  </si>
  <si>
    <t xml:space="preserve">Deelprestatie verblijf D (Gemiddelde verzorgingsgraad)- Regulier incl. NHC Regulier </t>
  </si>
  <si>
    <t xml:space="preserve">Deelprestatie verblijf E (Intensieve verzorgingsgraad)- Regulier incl. NHC Regulier </t>
  </si>
  <si>
    <t xml:space="preserve">Deelprestatie verblijf F (Extra intensieve verzorgingsgraad)- Regulier incl. NHC Regulier </t>
  </si>
  <si>
    <t xml:space="preserve">Deelprestatie verblijf G (Zeer intensieve verzorgingsgraad)- Regulier incl. NHC Regulier </t>
  </si>
  <si>
    <t xml:space="preserve">Opslag component NHC PMU t.o.v. NHC regulier (geldend t/m deelprest. G) </t>
  </si>
  <si>
    <t xml:space="preserve">Opslag component NHC beveiligingsniveau 2 t.o.v. NHC regulier (geldend t/m deelprest. G) </t>
  </si>
  <si>
    <t xml:space="preserve">Opslag component NHC beveiligingsniveau 3 t.o.v. NHC regulier </t>
  </si>
  <si>
    <t>Verblijf GGZ</t>
  </si>
  <si>
    <t>Omschrijving prestatie - verblijf (JOH)</t>
  </si>
  <si>
    <t xml:space="preserve">Behandelgroep kamer training </t>
  </si>
  <si>
    <t xml:space="preserve">Behandelgroep gezinshuis </t>
  </si>
  <si>
    <t xml:space="preserve">Behandelgroep fasehuis </t>
  </si>
  <si>
    <t xml:space="preserve">Behandelgroep </t>
  </si>
  <si>
    <t xml:space="preserve">Behandelgroep zwaar </t>
  </si>
  <si>
    <t xml:space="preserve">Behandelgroep tienermoeder en kind(eren) (integrale prijs) </t>
  </si>
  <si>
    <t xml:space="preserve">Lopend vervoer </t>
  </si>
  <si>
    <t xml:space="preserve">Rolstoel / individueel vervoer </t>
  </si>
  <si>
    <t>Dyslexie</t>
  </si>
  <si>
    <t>Verblijf (LVB)</t>
  </si>
  <si>
    <t>per dag</t>
  </si>
  <si>
    <r>
      <rPr>
        <b/>
        <sz val="12"/>
        <color theme="0"/>
        <rFont val="Calibri"/>
        <family val="2"/>
        <scheme val="minor"/>
      </rPr>
      <t>Stap 1.</t>
    </r>
    <r>
      <rPr>
        <b/>
        <sz val="11"/>
        <color theme="0"/>
        <rFont val="Calibri"/>
        <family val="2"/>
        <scheme val="minor"/>
      </rPr>
      <t xml:space="preserve">
Selecteer type jeugdhulp</t>
    </r>
  </si>
  <si>
    <r>
      <rPr>
        <b/>
        <sz val="12"/>
        <color theme="0"/>
        <rFont val="Calibri"/>
        <family val="2"/>
        <scheme val="minor"/>
      </rPr>
      <t>Stap 2.</t>
    </r>
    <r>
      <rPr>
        <b/>
        <sz val="11"/>
        <color theme="0"/>
        <rFont val="Calibri"/>
        <family val="2"/>
        <scheme val="minor"/>
      </rPr>
      <t xml:space="preserve">
Kies Product</t>
    </r>
  </si>
  <si>
    <r>
      <rPr>
        <b/>
        <sz val="12"/>
        <color theme="0"/>
        <rFont val="Calibri"/>
        <family val="2"/>
        <scheme val="minor"/>
      </rPr>
      <t>Stap 3.</t>
    </r>
    <r>
      <rPr>
        <b/>
        <sz val="11"/>
        <color theme="0"/>
        <rFont val="Calibri"/>
        <family val="2"/>
        <scheme val="minor"/>
      </rPr>
      <t xml:space="preserve">
Volume</t>
    </r>
  </si>
  <si>
    <r>
      <rPr>
        <b/>
        <sz val="12"/>
        <color theme="0"/>
        <rFont val="Calibri"/>
        <family val="2"/>
        <scheme val="minor"/>
      </rPr>
      <t>Stap 4.</t>
    </r>
    <r>
      <rPr>
        <b/>
        <sz val="11"/>
        <color theme="0"/>
        <rFont val="Calibri"/>
        <family val="2"/>
        <scheme val="minor"/>
      </rPr>
      <t xml:space="preserve">
Start toewijzing</t>
    </r>
  </si>
  <si>
    <r>
      <rPr>
        <b/>
        <sz val="12"/>
        <color theme="0"/>
        <rFont val="Calibri"/>
        <family val="2"/>
        <scheme val="minor"/>
      </rPr>
      <t>Stap 5.</t>
    </r>
    <r>
      <rPr>
        <b/>
        <sz val="11"/>
        <color theme="0"/>
        <rFont val="Calibri"/>
        <family val="2"/>
        <scheme val="minor"/>
      </rPr>
      <t xml:space="preserve">
Einde toewijzing</t>
    </r>
  </si>
  <si>
    <t>Stap 6.
Aanbieder</t>
  </si>
  <si>
    <t>intensiteit E</t>
  </si>
  <si>
    <t>intensiteit G</t>
  </si>
  <si>
    <t xml:space="preserve">Is er een eerdere beschikking afgegeven? </t>
  </si>
  <si>
    <t>Controlevraag 2</t>
  </si>
  <si>
    <t>uur</t>
  </si>
  <si>
    <t>n.v.t.</t>
  </si>
  <si>
    <t>1-7 dagen per week</t>
  </si>
  <si>
    <t>Frequenties (gevoelig voor hoofdletters en spaties!)</t>
  </si>
  <si>
    <t>per maand</t>
  </si>
  <si>
    <t>per etmaal</t>
  </si>
  <si>
    <t>per dagdeel</t>
  </si>
  <si>
    <t>Controlevraag 1</t>
  </si>
  <si>
    <t>Datumverschil &lt; 2 maanden</t>
  </si>
  <si>
    <t>Controle vragen</t>
  </si>
  <si>
    <t>Jeugdhulp Arrangement</t>
  </si>
  <si>
    <t>Jeugdhulp - Overige producten</t>
  </si>
  <si>
    <t>intensiteit A</t>
  </si>
  <si>
    <t>intensiteit B</t>
  </si>
  <si>
    <t>intensiteit C</t>
  </si>
  <si>
    <t>intensiteit D</t>
  </si>
  <si>
    <t>Subtotaal Contractwaarden arrangement</t>
  </si>
  <si>
    <t>Subtotaal contractwaarden overige producten</t>
  </si>
  <si>
    <t>Subtotaal arrangement</t>
  </si>
  <si>
    <t>Zet je (jeugd)hulp in op school of zet je (jeugd)hulp in in plaats van school?</t>
  </si>
  <si>
    <t>Controle vraag 3</t>
  </si>
  <si>
    <t>stuks</t>
  </si>
  <si>
    <t>Diagnosen psychisch/gedrag overig/licht ambulant/kindergeneeskunde psychosociaal</t>
  </si>
  <si>
    <t>Diagnosen psychisch/gedrag overig/ poli&gt;6-dag&gt;1/ kindergeneeskunde psychosociaal</t>
  </si>
  <si>
    <t>Diagnosen psychisch/gedrag overig/ ambulant middel-dag=1/met activiteiten psychosociaal specifiek/kindergeneeskunde</t>
  </si>
  <si>
    <t>Diagnosen psychisch/gedrag overig/ ambulant middel-dag=1/zonder activiteiten psychosociaal specifiek/kindergeneeskunde</t>
  </si>
  <si>
    <t xml:space="preserve">Verblijf ZGVIS excl. BH excl. DB </t>
  </si>
  <si>
    <t xml:space="preserve">44A35 </t>
  </si>
  <si>
    <t xml:space="preserve">44A38 </t>
  </si>
  <si>
    <t xml:space="preserve">44A36 </t>
  </si>
  <si>
    <t xml:space="preserve">44A39 </t>
  </si>
  <si>
    <t xml:space="preserve">44A37 </t>
  </si>
  <si>
    <t xml:space="preserve">44A40 </t>
  </si>
  <si>
    <t xml:space="preserve">43A51 </t>
  </si>
  <si>
    <t xml:space="preserve">43A52 </t>
  </si>
  <si>
    <t xml:space="preserve">43A53 </t>
  </si>
  <si>
    <t xml:space="preserve">43A54 </t>
  </si>
  <si>
    <t xml:space="preserve">43A55 </t>
  </si>
  <si>
    <t xml:space="preserve">43A56 </t>
  </si>
  <si>
    <t xml:space="preserve">43A57 </t>
  </si>
  <si>
    <t xml:space="preserve">45A58 </t>
  </si>
  <si>
    <t xml:space="preserve">45A59 </t>
  </si>
  <si>
    <t xml:space="preserve">45A60 </t>
  </si>
  <si>
    <t xml:space="preserve">45A61 </t>
  </si>
  <si>
    <t xml:space="preserve">44A42 </t>
  </si>
  <si>
    <t xml:space="preserve">44A43 </t>
  </si>
  <si>
    <t xml:space="preserve">44A44 </t>
  </si>
  <si>
    <t xml:space="preserve">44A41 </t>
  </si>
  <si>
    <t xml:space="preserve">0HLOG </t>
  </si>
  <si>
    <t xml:space="preserve">Verblijf 24-uur observatie traject opvoedingsperspectief moeder en kinder(en) (integrale prijs) </t>
  </si>
  <si>
    <t xml:space="preserve">43A10 </t>
  </si>
  <si>
    <t>Beschermd wonen</t>
  </si>
  <si>
    <t>Verblijf (JOH)</t>
  </si>
  <si>
    <t xml:space="preserve">0D001 </t>
  </si>
  <si>
    <t>0D002</t>
  </si>
  <si>
    <t xml:space="preserve">0D003 </t>
  </si>
  <si>
    <t>0D004</t>
  </si>
  <si>
    <t>OD891</t>
  </si>
  <si>
    <t>43A23</t>
  </si>
  <si>
    <t>43A24</t>
  </si>
  <si>
    <t xml:space="preserve">Behandeling dyslexie (max) 48 sessies </t>
  </si>
  <si>
    <t xml:space="preserve">Behandeling dyslexie (verlenging max) 12 sessies </t>
  </si>
  <si>
    <t>Dagbehandeling Dagcentrum Vroegtijdige interventie JLVG</t>
  </si>
  <si>
    <t>Is er een eerdere beschikking op grond van de Jeugdwet afgegeven die nu nog loopt?</t>
  </si>
  <si>
    <t>Stap 4.
Startdatum</t>
  </si>
  <si>
    <t>Stap 5.
Einddatum</t>
  </si>
  <si>
    <t>Stap 3.
Naam zorgaanbieder</t>
  </si>
  <si>
    <t>PGB</t>
  </si>
  <si>
    <t>Keuzemenu PGB vraag 1</t>
  </si>
  <si>
    <t>Formeel PGB</t>
  </si>
  <si>
    <t>Informeel</t>
  </si>
  <si>
    <t>etmaal</t>
  </si>
  <si>
    <t>PGB contractwaarde</t>
  </si>
  <si>
    <t>Subtotaal PGB</t>
  </si>
  <si>
    <t>Arrangement contractwaarde</t>
  </si>
  <si>
    <t>Hulpkolommen</t>
  </si>
  <si>
    <t>Subtotaal PGB &amp; overige producten</t>
  </si>
  <si>
    <t>Als HLOG &gt; 3 = schakelteam</t>
  </si>
  <si>
    <t>Als product samenhangt met HLOG</t>
  </si>
  <si>
    <t xml:space="preserve">Arrangement 1 - Behoefte aan het verbeteren van het psychosociaal functioneren ontstaan door problematische relatie ouders Behoefte aan het vergroten van specifieke opvoedingsvaardigheden ouders vanwege problemen jeugdige. </t>
  </si>
  <si>
    <t xml:space="preserve">Arrangement 2 - Behoefte aan het vergroten van specifieke opvoedingsvaardigheden ouders vanwege problemen jeugdige. </t>
  </si>
  <si>
    <t xml:space="preserve">Arrangement 3 - Behoefte aan vergroten van specifieke opvoedingsvaardigheden van ouders met een ziekte, lichamelijke- of verstandelijke beperking. </t>
  </si>
  <si>
    <t xml:space="preserve">Arrangement 4 - Behoefte aan verbeteren van functioneren jeugdige met psychi(atri)sche en/of ontwikkelingsstoornis, en het vergroten van specifieke opvoedvaardigheden voor ouders met psychi(atri)sche problematiek. </t>
  </si>
  <si>
    <t xml:space="preserve">Arrangement 5 - Behoefte aan verbeteren van functioneren jeugdige met psychiatrische en/of ontwikkelingsstoornis, eventueel in combinatie met somatische stoornis. </t>
  </si>
  <si>
    <t xml:space="preserve">Arrangement 6 - Behoefte aan verbeteren functioneren van jeugdige en ouders, in een gezinssituatie met multi-problem kenmerken en zorgdragen voor de veiligheid van de jeugdige(n). </t>
  </si>
  <si>
    <t xml:space="preserve">Arrangement 7 - Behoefte aan verbeteren van functioneren jeugdige met een verstandelijke beperking en/of ondersteuning van ouders hierbij. </t>
  </si>
  <si>
    <t xml:space="preserve">Arrangement 8 - Behoefte aan verbeteren van functioneren jeugdige met een verstandelijke beperking i.c.m. ontwikkelings- en gedragsproblematiek en/of ondersteuning van ouders hierbij. </t>
  </si>
  <si>
    <t xml:space="preserve">Arrangement 9 - Behoefte aan verbeteren van functioneren jeugdige met een lichamelijke beperking en/of niet aangeboren hersenletsel en/of ondersteuning van ouders hierbij. </t>
  </si>
  <si>
    <t>Intensiteit F</t>
  </si>
  <si>
    <t>intensiteit H*</t>
  </si>
  <si>
    <t>intensiteit I*</t>
  </si>
  <si>
    <t xml:space="preserve">Begeleid Zelfstandig Wonen </t>
  </si>
  <si>
    <t xml:space="preserve">44Z01 </t>
  </si>
  <si>
    <t xml:space="preserve">Begeleid Zelfstandig Wonen + Dagbesteding Intensiteit 1 </t>
  </si>
  <si>
    <t xml:space="preserve">44Z02 </t>
  </si>
  <si>
    <t xml:space="preserve">Begeleid Zelfstandig Wonen + Dagbesteding Intensiteit 2 </t>
  </si>
  <si>
    <t xml:space="preserve">44Z03 </t>
  </si>
  <si>
    <t xml:space="preserve">Ondersteunend Wonen 1 </t>
  </si>
  <si>
    <t xml:space="preserve">44Z04 </t>
  </si>
  <si>
    <t xml:space="preserve">Ondersteunend Wonen 1 + Dagbesteding Intensiteit 1 </t>
  </si>
  <si>
    <t xml:space="preserve">44Z05 </t>
  </si>
  <si>
    <t xml:space="preserve">Ondersteunend Wonen 1 + Dagbesteding Intensiteit 2 </t>
  </si>
  <si>
    <t xml:space="preserve">44Z06 </t>
  </si>
  <si>
    <t xml:space="preserve">Ondersteunend Wonen 1 + Huisvesting </t>
  </si>
  <si>
    <t xml:space="preserve">44Z07 </t>
  </si>
  <si>
    <t xml:space="preserve">Ondersteunend Wonen 1 + Verpleging en Verzorging </t>
  </si>
  <si>
    <t xml:space="preserve">44Z08 </t>
  </si>
  <si>
    <t xml:space="preserve">Ondersteunend Wonen 1 + Dagbesteding Intensiteit 1 + Huisvesting </t>
  </si>
  <si>
    <t xml:space="preserve">44Z09 </t>
  </si>
  <si>
    <t xml:space="preserve">Ondersteunend Wonen 1 + Dagbesteding Intensiteit 2 + Huisvesting </t>
  </si>
  <si>
    <t xml:space="preserve">44Z10 </t>
  </si>
  <si>
    <t xml:space="preserve">Ondersteunend Wonen 1 + Dagbesteding Intensiteit 1 + Verpleging en verzorging </t>
  </si>
  <si>
    <t xml:space="preserve">44Z11 </t>
  </si>
  <si>
    <t xml:space="preserve">Ondersteunend Wonen 1 + Dagbesteding Intensiteit 2 + Verpleging en verzorging </t>
  </si>
  <si>
    <t xml:space="preserve">44Z12 </t>
  </si>
  <si>
    <t xml:space="preserve">Ondersteunend Wonen 1 + Dagbesteding Intensiteit 1 + Huisvesting + Verpleging en verzorging </t>
  </si>
  <si>
    <t xml:space="preserve">44Z13 </t>
  </si>
  <si>
    <t xml:space="preserve">Ondersteunend Wonen 1 + Dagbesteding Intensiteit 2 + Huisvesting + Verpleging en verzorging </t>
  </si>
  <si>
    <t xml:space="preserve">44Z14 </t>
  </si>
  <si>
    <t xml:space="preserve">44Z15 </t>
  </si>
  <si>
    <t xml:space="preserve">Ondersteunend Wonen 2 + Dagbesteding Intensiteit 1 </t>
  </si>
  <si>
    <t xml:space="preserve">44Z16 </t>
  </si>
  <si>
    <t xml:space="preserve">Ondersteunend Wonen 2 + Dagbesteding Intensiteit 2 </t>
  </si>
  <si>
    <t xml:space="preserve">44Z17 </t>
  </si>
  <si>
    <t xml:space="preserve">Ondersteunend Wonen 2 + Huisvesting </t>
  </si>
  <si>
    <t xml:space="preserve">44Z18 </t>
  </si>
  <si>
    <t xml:space="preserve">Ondersteunend Wonen 2 + Verpleging en Verzorging </t>
  </si>
  <si>
    <t xml:space="preserve">44Z19 </t>
  </si>
  <si>
    <t xml:space="preserve">Ondersteunend Wonen 2 + Dagbesteding Intensiteit 1 + Huisvesting </t>
  </si>
  <si>
    <t xml:space="preserve">44Z20 </t>
  </si>
  <si>
    <t xml:space="preserve">Ondersteunend Wonen 2 + Dagbesteding Intensiteit 2 + Huisvesting </t>
  </si>
  <si>
    <t xml:space="preserve">44Z21 </t>
  </si>
  <si>
    <t xml:space="preserve">Ondersteunend Wonen 2 + Dagbesteding Intensiteit 1 + Verpleging en verzorging </t>
  </si>
  <si>
    <t xml:space="preserve">44Z22 </t>
  </si>
  <si>
    <t xml:space="preserve">Ondersteunend Wonen 2 + Dagbesteding Intensiteit 2 + Verpleging en verzorging </t>
  </si>
  <si>
    <t xml:space="preserve">44Z23 </t>
  </si>
  <si>
    <t xml:space="preserve">Ondersteunend Wonen 2 + Dagbesteding Intensiteit 1 + Huisvesting + Verpleging en verzorging </t>
  </si>
  <si>
    <t xml:space="preserve">44Z24 </t>
  </si>
  <si>
    <t xml:space="preserve">Ondersteunend Wonen 2 + Dagbesteding Intensiteit 2 + Huisvesting + Verpleging en verzorging </t>
  </si>
  <si>
    <t xml:space="preserve">44Z25 </t>
  </si>
  <si>
    <t xml:space="preserve">Beschermd Wonen </t>
  </si>
  <si>
    <t xml:space="preserve">44Z26 </t>
  </si>
  <si>
    <t xml:space="preserve">Beschermd Wonen + Dagbesteding Intensiteit 1 </t>
  </si>
  <si>
    <t xml:space="preserve">44Z27 </t>
  </si>
  <si>
    <t xml:space="preserve">Beschermd Wonen + Dagbesteding Intensiteit 2 </t>
  </si>
  <si>
    <t xml:space="preserve">44Z28 </t>
  </si>
  <si>
    <t xml:space="preserve">Beschermd Wonen + Huisvesting </t>
  </si>
  <si>
    <t xml:space="preserve">44Z29 </t>
  </si>
  <si>
    <t xml:space="preserve">Beschermd Wonen + Verpleging en Verzorging </t>
  </si>
  <si>
    <t xml:space="preserve">44Z30 </t>
  </si>
  <si>
    <t xml:space="preserve">Beschermd Wonen + Dagbesteding Intensiteit 1 + Huisvesting </t>
  </si>
  <si>
    <t xml:space="preserve">44Z31 </t>
  </si>
  <si>
    <t xml:space="preserve">Beschermd Wonen + Dagbesteding Intensiteit 2 + Huisvesting </t>
  </si>
  <si>
    <t xml:space="preserve">44Z32 </t>
  </si>
  <si>
    <t xml:space="preserve">Beschermd Wonen + Dagbesteding Intensiteit 1 + Verpleging en verzorging </t>
  </si>
  <si>
    <t xml:space="preserve">44Z33 </t>
  </si>
  <si>
    <t xml:space="preserve">Beschermd Wonen + Dagbesteding Intensiteit 2 + Verpleging en verzorging </t>
  </si>
  <si>
    <t xml:space="preserve">44Z34 </t>
  </si>
  <si>
    <t xml:space="preserve">Beschermd Wonen + Dagbesteding Intensiteit 1 + Huisvesting + Verpleging en verzorging </t>
  </si>
  <si>
    <t xml:space="preserve">44Z35 </t>
  </si>
  <si>
    <t xml:space="preserve">Beschermd Wonen + Dagbesteding Intensiteit 2 + Huisvesting + Verpleging en verzorging </t>
  </si>
  <si>
    <t xml:space="preserve">44Z36 </t>
  </si>
  <si>
    <t xml:space="preserve">Crisisinterventie ambulant </t>
  </si>
  <si>
    <t xml:space="preserve">Crisisinterventie ambulant crisisdienst </t>
  </si>
  <si>
    <t xml:space="preserve">Crisispleegzorg deeltijd </t>
  </si>
  <si>
    <t xml:space="preserve">Crisispleegzorg voltijd </t>
  </si>
  <si>
    <t xml:space="preserve">Crisisinterventie Verblijf </t>
  </si>
  <si>
    <t xml:space="preserve">Crisisinterventie verblijf F </t>
  </si>
  <si>
    <t xml:space="preserve">Crisisinterventie behandeling bij verblijf </t>
  </si>
  <si>
    <t xml:space="preserve">Beschermd wonen </t>
  </si>
  <si>
    <t>Beschermd wonen 2</t>
  </si>
  <si>
    <t>Crisis</t>
  </si>
  <si>
    <t>Tarief 2020</t>
  </si>
  <si>
    <t>Ondersteunend Wonen 2</t>
  </si>
  <si>
    <t>Stap 1.
Kies Arrangement</t>
  </si>
  <si>
    <t>Stap 1.
Selecteer type product</t>
  </si>
  <si>
    <t>Stap 2.
Product</t>
  </si>
  <si>
    <t>Stap 3.
Naam aanbieder</t>
  </si>
  <si>
    <t>Stap 4.
Start toewijzing</t>
  </si>
  <si>
    <t>Stap5.
Einddatum</t>
  </si>
  <si>
    <t>totaal over periode</t>
  </si>
  <si>
    <t>Schakeltool HvB 2020</t>
  </si>
  <si>
    <t>Medicatiecontrole</t>
  </si>
  <si>
    <t>54MED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</si>
</sst>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€&quot;\ #,##0.00;[Red]&quot;€&quot;\ \-#,##0.00"/>
    <numFmt numFmtId="44" formatCode="_ &quot;€&quot;\ * #,##0.00_ ;_ &quot;€&quot;\ * \-#,##0.00_ ;_ &quot;€&quot;\ * &quot;-&quot;??_ ;_ @_ "/>
    <numFmt numFmtId="164" formatCode="&quot;€&quot;\ #,##0.00"/>
    <numFmt numFmtId="165" formatCode="_ &quot;€&quot;\ * #,##0_ ;_ &quot;€&quot;\ * \-#,##0_ ;_ &quot;€&quot;\ * &quot;-&quot;??_ ;_ @_ "/>
    <numFmt numFmtId="166" formatCode="&quot;€&quot;\ #,##0"/>
  </numFmts>
  <fonts count="3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rgb="FF003366"/>
      <name val="Calibri"/>
      <family val="2"/>
      <scheme val="minor"/>
    </font>
    <font>
      <sz val="18"/>
      <color theme="0"/>
      <name val="Calibri"/>
      <family val="2"/>
      <scheme val="minor"/>
    </font>
    <font>
      <sz val="16"/>
      <color theme="0"/>
      <name val="Calibri"/>
      <family val="2"/>
      <scheme val="minor"/>
    </font>
    <font>
      <sz val="12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20"/>
      <color theme="0"/>
      <name val="Calibri"/>
      <family val="2"/>
      <scheme val="minor"/>
    </font>
    <font>
      <sz val="26"/>
      <color theme="2" tint="-0.749992370372631"/>
      <name val="Arial Black"/>
      <family val="2"/>
    </font>
    <font>
      <sz val="26"/>
      <color rgb="FF052056"/>
      <name val="Arial Black"/>
      <family val="2"/>
    </font>
    <font>
      <b/>
      <sz val="14"/>
      <color rgb="FF000000"/>
      <name val="Calibri"/>
      <family val="2"/>
    </font>
    <font>
      <b/>
      <u/>
      <sz val="14"/>
      <color rgb="FF000000"/>
      <name val="Calibri"/>
      <family val="2"/>
    </font>
    <font>
      <sz val="11"/>
      <color theme="1"/>
      <name val="Calibri"/>
      <family val="2"/>
      <scheme val="minor"/>
    </font>
    <font>
      <sz val="8"/>
      <color rgb="FF000000"/>
      <name val="Calibri"/>
      <family val="2"/>
      <scheme val="minor"/>
    </font>
    <font>
      <sz val="26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2"/>
      <color rgb="FF0000FF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4"/>
      <color theme="1"/>
      <name val="Calibri"/>
      <family val="2"/>
    </font>
    <font>
      <b/>
      <sz val="8"/>
      <color rgb="FF000000"/>
      <name val="Calibri"/>
      <family val="2"/>
      <scheme val="minor"/>
    </font>
    <font>
      <b/>
      <sz val="12"/>
      <color rgb="FF003366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rgb="FF000000"/>
      <name val="Calibri"/>
      <family val="2"/>
      <scheme val="minor"/>
    </font>
    <font>
      <sz val="8"/>
      <name val="Calibri"/>
      <family val="2"/>
      <scheme val="minor"/>
    </font>
    <font>
      <b/>
      <sz val="11"/>
      <name val="Calibri"/>
      <family val="2"/>
      <scheme val="minor"/>
    </font>
  </fonts>
  <fills count="1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EA0D8E"/>
        <bgColor indexed="64"/>
      </patternFill>
    </fill>
    <fill>
      <patternFill patternType="solid">
        <fgColor rgb="FF052056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</fills>
  <borders count="3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6" fillId="0" borderId="0" applyNumberFormat="0" applyFont="0" applyFill="0" applyBorder="0" applyAlignment="0" applyProtection="0"/>
    <xf numFmtId="44" fontId="18" fillId="0" borderId="0" applyFont="0" applyFill="0" applyBorder="0" applyAlignment="0" applyProtection="0"/>
  </cellStyleXfs>
  <cellXfs count="297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1" fillId="6" borderId="1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 wrapText="1"/>
    </xf>
    <xf numFmtId="0" fontId="1" fillId="6" borderId="0" xfId="0" applyFont="1" applyFill="1" applyAlignment="1">
      <alignment horizontal="center" vertical="center"/>
    </xf>
    <xf numFmtId="0" fontId="0" fillId="4" borderId="6" xfId="0" applyFill="1" applyBorder="1"/>
    <xf numFmtId="0" fontId="0" fillId="0" borderId="0" xfId="0" applyAlignment="1">
      <alignment horizontal="right"/>
    </xf>
    <xf numFmtId="0" fontId="4" fillId="0" borderId="0" xfId="0" applyFont="1" applyAlignment="1">
      <alignment vertical="center" wrapText="1"/>
    </xf>
    <xf numFmtId="1" fontId="0" fillId="0" borderId="0" xfId="0" applyNumberFormat="1"/>
    <xf numFmtId="14" fontId="0" fillId="4" borderId="6" xfId="0" applyNumberFormat="1" applyFill="1" applyBorder="1"/>
    <xf numFmtId="0" fontId="7" fillId="6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13" fillId="0" borderId="0" xfId="0" applyFont="1" applyAlignment="1">
      <alignment vertical="center"/>
    </xf>
    <xf numFmtId="0" fontId="12" fillId="0" borderId="0" xfId="0" applyFont="1" applyAlignment="1">
      <alignment horizontal="right" vertical="center"/>
    </xf>
    <xf numFmtId="164" fontId="1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5" fontId="8" fillId="7" borderId="7" xfId="0" applyNumberFormat="1" applyFont="1" applyFill="1" applyBorder="1" applyAlignment="1">
      <alignment horizontal="center" vertical="center"/>
    </xf>
    <xf numFmtId="165" fontId="8" fillId="7" borderId="26" xfId="0" applyNumberFormat="1" applyFont="1" applyFill="1" applyBorder="1" applyAlignment="1">
      <alignment horizontal="center" vertical="center"/>
    </xf>
    <xf numFmtId="44" fontId="11" fillId="7" borderId="10" xfId="0" applyNumberFormat="1" applyFont="1" applyFill="1" applyBorder="1" applyAlignment="1">
      <alignment vertical="center"/>
    </xf>
    <xf numFmtId="14" fontId="0" fillId="5" borderId="2" xfId="0" applyNumberFormat="1" applyFill="1" applyBorder="1"/>
    <xf numFmtId="14" fontId="0" fillId="4" borderId="2" xfId="0" applyNumberFormat="1" applyFill="1" applyBorder="1"/>
    <xf numFmtId="0" fontId="1" fillId="8" borderId="1" xfId="0" applyFont="1" applyFill="1" applyBorder="1" applyAlignment="1">
      <alignment horizontal="center" vertical="center" wrapText="1"/>
    </xf>
    <xf numFmtId="0" fontId="1" fillId="8" borderId="5" xfId="0" applyFont="1" applyFill="1" applyBorder="1" applyAlignment="1">
      <alignment horizontal="center" vertical="center" wrapText="1"/>
    </xf>
    <xf numFmtId="0" fontId="13" fillId="10" borderId="1" xfId="0" applyFont="1" applyFill="1" applyBorder="1" applyAlignment="1">
      <alignment horizontal="center" vertical="center"/>
    </xf>
    <xf numFmtId="0" fontId="13" fillId="10" borderId="9" xfId="0" applyFont="1" applyFill="1" applyBorder="1" applyAlignment="1">
      <alignment horizontal="center" vertical="center"/>
    </xf>
    <xf numFmtId="0" fontId="12" fillId="7" borderId="27" xfId="0" applyFont="1" applyFill="1" applyBorder="1" applyAlignment="1">
      <alignment horizontal="right" vertical="center"/>
    </xf>
    <xf numFmtId="14" fontId="0" fillId="4" borderId="9" xfId="0" applyNumberFormat="1" applyFill="1" applyBorder="1"/>
    <xf numFmtId="14" fontId="0" fillId="5" borderId="0" xfId="0" applyNumberFormat="1" applyFill="1"/>
    <xf numFmtId="14" fontId="0" fillId="4" borderId="0" xfId="0" applyNumberFormat="1" applyFill="1"/>
    <xf numFmtId="44" fontId="12" fillId="7" borderId="30" xfId="0" applyNumberFormat="1" applyFont="1" applyFill="1" applyBorder="1" applyAlignment="1" applyProtection="1">
      <alignment vertical="center"/>
      <protection hidden="1"/>
    </xf>
    <xf numFmtId="164" fontId="0" fillId="3" borderId="8" xfId="0" applyNumberFormat="1" applyFill="1" applyBorder="1" applyAlignment="1" applyProtection="1">
      <alignment horizontal="right"/>
      <protection hidden="1"/>
    </xf>
    <xf numFmtId="164" fontId="0" fillId="2" borderId="8" xfId="0" applyNumberFormat="1" applyFill="1" applyBorder="1" applyAlignment="1" applyProtection="1">
      <alignment horizontal="right"/>
      <protection hidden="1"/>
    </xf>
    <xf numFmtId="164" fontId="0" fillId="2" borderId="26" xfId="0" applyNumberFormat="1" applyFill="1" applyBorder="1" applyAlignment="1" applyProtection="1">
      <alignment horizontal="right"/>
      <protection hidden="1"/>
    </xf>
    <xf numFmtId="0" fontId="1" fillId="6" borderId="5" xfId="0" applyFont="1" applyFill="1" applyBorder="1" applyAlignment="1">
      <alignment horizontal="center" vertical="center" wrapText="1"/>
    </xf>
    <xf numFmtId="0" fontId="0" fillId="5" borderId="0" xfId="0" applyFill="1"/>
    <xf numFmtId="0" fontId="0" fillId="4" borderId="0" xfId="0" applyFill="1"/>
    <xf numFmtId="1" fontId="0" fillId="2" borderId="9" xfId="0" applyNumberFormat="1" applyFill="1" applyBorder="1" applyProtection="1">
      <protection hidden="1"/>
    </xf>
    <xf numFmtId="1" fontId="0" fillId="3" borderId="0" xfId="0" applyNumberFormat="1" applyFill="1" applyProtection="1">
      <protection hidden="1"/>
    </xf>
    <xf numFmtId="1" fontId="0" fillId="2" borderId="0" xfId="0" applyNumberFormat="1" applyFill="1" applyProtection="1">
      <protection hidden="1"/>
    </xf>
    <xf numFmtId="164" fontId="0" fillId="3" borderId="5" xfId="0" applyNumberFormat="1" applyFill="1" applyBorder="1" applyProtection="1">
      <protection hidden="1"/>
    </xf>
    <xf numFmtId="164" fontId="0" fillId="3" borderId="3" xfId="0" applyNumberFormat="1" applyFill="1" applyBorder="1" applyProtection="1">
      <protection hidden="1"/>
    </xf>
    <xf numFmtId="164" fontId="0" fillId="3" borderId="25" xfId="0" applyNumberFormat="1" applyFill="1" applyBorder="1" applyProtection="1">
      <protection hidden="1"/>
    </xf>
    <xf numFmtId="0" fontId="1" fillId="6" borderId="5" xfId="0" applyFont="1" applyFill="1" applyBorder="1" applyAlignment="1">
      <alignment horizontal="center" vertical="center"/>
    </xf>
    <xf numFmtId="0" fontId="20" fillId="0" borderId="0" xfId="0" applyFont="1" applyAlignment="1">
      <alignment vertical="center" wrapText="1"/>
    </xf>
    <xf numFmtId="0" fontId="21" fillId="0" borderId="0" xfId="0" applyFont="1" applyAlignment="1">
      <alignment vertical="center" wrapText="1"/>
    </xf>
    <xf numFmtId="0" fontId="22" fillId="0" borderId="0" xfId="0" applyFont="1"/>
    <xf numFmtId="44" fontId="0" fillId="0" borderId="0" xfId="0" applyNumberFormat="1"/>
    <xf numFmtId="0" fontId="0" fillId="11" borderId="0" xfId="0" applyFill="1"/>
    <xf numFmtId="0" fontId="20" fillId="11" borderId="0" xfId="0" applyFont="1" applyFill="1" applyAlignment="1">
      <alignment vertical="center" wrapText="1"/>
    </xf>
    <xf numFmtId="164" fontId="18" fillId="0" borderId="0" xfId="2" applyNumberFormat="1"/>
    <xf numFmtId="164" fontId="0" fillId="2" borderId="9" xfId="0" applyNumberFormat="1" applyFill="1" applyBorder="1" applyProtection="1">
      <protection hidden="1"/>
    </xf>
    <xf numFmtId="164" fontId="0" fillId="3" borderId="0" xfId="0" applyNumberFormat="1" applyFill="1" applyProtection="1">
      <protection hidden="1"/>
    </xf>
    <xf numFmtId="164" fontId="0" fillId="2" borderId="0" xfId="0" applyNumberFormat="1" applyFill="1" applyProtection="1">
      <protection hidden="1"/>
    </xf>
    <xf numFmtId="0" fontId="8" fillId="7" borderId="9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11" fillId="7" borderId="4" xfId="0" applyFont="1" applyFill="1" applyBorder="1" applyAlignment="1">
      <alignment horizontal="center" vertical="center"/>
    </xf>
    <xf numFmtId="0" fontId="0" fillId="0" borderId="0" xfId="0" applyAlignment="1" applyProtection="1">
      <alignment vertical="top" wrapText="1"/>
      <protection hidden="1"/>
    </xf>
    <xf numFmtId="1" fontId="0" fillId="2" borderId="5" xfId="0" applyNumberFormat="1" applyFill="1" applyBorder="1" applyProtection="1">
      <protection hidden="1"/>
    </xf>
    <xf numFmtId="1" fontId="0" fillId="3" borderId="3" xfId="0" applyNumberFormat="1" applyFill="1" applyBorder="1" applyProtection="1">
      <protection hidden="1"/>
    </xf>
    <xf numFmtId="1" fontId="0" fillId="2" borderId="3" xfId="0" applyNumberFormat="1" applyFill="1" applyBorder="1" applyProtection="1">
      <protection hidden="1"/>
    </xf>
    <xf numFmtId="1" fontId="0" fillId="2" borderId="25" xfId="0" applyNumberFormat="1" applyFill="1" applyBorder="1" applyProtection="1">
      <protection hidden="1"/>
    </xf>
    <xf numFmtId="0" fontId="25" fillId="4" borderId="21" xfId="0" applyFont="1" applyFill="1" applyBorder="1"/>
    <xf numFmtId="165" fontId="12" fillId="7" borderId="5" xfId="0" applyNumberFormat="1" applyFont="1" applyFill="1" applyBorder="1" applyAlignment="1" applyProtection="1">
      <alignment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 wrapText="1"/>
      <protection hidden="1"/>
    </xf>
    <xf numFmtId="164" fontId="0" fillId="0" borderId="0" xfId="0" applyNumberFormat="1" applyProtection="1">
      <protection hidden="1"/>
    </xf>
    <xf numFmtId="164" fontId="0" fillId="3" borderId="8" xfId="0" applyNumberFormat="1" applyFill="1" applyBorder="1" applyAlignment="1" applyProtection="1">
      <alignment horizontal="right" wrapText="1"/>
      <protection hidden="1"/>
    </xf>
    <xf numFmtId="0" fontId="0" fillId="0" borderId="23" xfId="0" applyBorder="1" applyAlignment="1" applyProtection="1">
      <alignment vertical="top" wrapText="1"/>
      <protection hidden="1"/>
    </xf>
    <xf numFmtId="0" fontId="26" fillId="0" borderId="0" xfId="0" applyFont="1" applyAlignment="1" applyProtection="1">
      <alignment vertical="top" wrapText="1"/>
      <protection hidden="1"/>
    </xf>
    <xf numFmtId="0" fontId="8" fillId="0" borderId="0" xfId="0" applyFont="1"/>
    <xf numFmtId="14" fontId="0" fillId="0" borderId="0" xfId="0" applyNumberFormat="1"/>
    <xf numFmtId="0" fontId="27" fillId="0" borderId="0" xfId="0" applyFont="1" applyAlignment="1">
      <alignment vertical="center" wrapText="1"/>
    </xf>
    <xf numFmtId="0" fontId="13" fillId="10" borderId="21" xfId="0" applyFont="1" applyFill="1" applyBorder="1" applyAlignment="1">
      <alignment horizontal="center" vertical="center"/>
    </xf>
    <xf numFmtId="0" fontId="12" fillId="11" borderId="9" xfId="0" applyFont="1" applyFill="1" applyBorder="1" applyAlignment="1">
      <alignment vertical="center"/>
    </xf>
    <xf numFmtId="0" fontId="12" fillId="11" borderId="23" xfId="0" applyFont="1" applyFill="1" applyBorder="1" applyAlignment="1">
      <alignment vertical="center"/>
    </xf>
    <xf numFmtId="0" fontId="0" fillId="0" borderId="23" xfId="0" applyBorder="1"/>
    <xf numFmtId="14" fontId="0" fillId="4" borderId="24" xfId="0" applyNumberFormat="1" applyFill="1" applyBorder="1"/>
    <xf numFmtId="14" fontId="0" fillId="4" borderId="23" xfId="0" applyNumberFormat="1" applyFill="1" applyBorder="1"/>
    <xf numFmtId="0" fontId="13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/>
    </xf>
    <xf numFmtId="0" fontId="1" fillId="11" borderId="0" xfId="0" applyFont="1" applyFill="1" applyAlignment="1">
      <alignment horizontal="center" vertical="center" wrapText="1"/>
    </xf>
    <xf numFmtId="0" fontId="25" fillId="4" borderId="8" xfId="0" applyFont="1" applyFill="1" applyBorder="1"/>
    <xf numFmtId="0" fontId="25" fillId="4" borderId="1" xfId="0" applyFont="1" applyFill="1" applyBorder="1"/>
    <xf numFmtId="0" fontId="0" fillId="4" borderId="9" xfId="0" applyFill="1" applyBorder="1"/>
    <xf numFmtId="0" fontId="0" fillId="4" borderId="23" xfId="0" applyFill="1" applyBorder="1"/>
    <xf numFmtId="165" fontId="12" fillId="7" borderId="25" xfId="0" applyNumberFormat="1" applyFont="1" applyFill="1" applyBorder="1" applyAlignment="1" applyProtection="1">
      <alignment vertical="center"/>
      <protection hidden="1"/>
    </xf>
    <xf numFmtId="0" fontId="0" fillId="4" borderId="5" xfId="0" applyFill="1" applyBorder="1" applyProtection="1">
      <protection locked="0"/>
    </xf>
    <xf numFmtId="0" fontId="0" fillId="5" borderId="3" xfId="0" applyFill="1" applyBorder="1" applyProtection="1">
      <protection locked="0"/>
    </xf>
    <xf numFmtId="0" fontId="0" fillId="4" borderId="25" xfId="0" applyFill="1" applyBorder="1" applyProtection="1">
      <protection locked="0"/>
    </xf>
    <xf numFmtId="0" fontId="13" fillId="10" borderId="19" xfId="0" applyFont="1" applyFill="1" applyBorder="1" applyAlignment="1">
      <alignment vertical="center"/>
    </xf>
    <xf numFmtId="0" fontId="13" fillId="10" borderId="21" xfId="0" applyFont="1" applyFill="1" applyBorder="1" applyAlignment="1">
      <alignment vertical="center"/>
    </xf>
    <xf numFmtId="0" fontId="15" fillId="0" borderId="0" xfId="0" applyFont="1" applyAlignment="1">
      <alignment vertical="center"/>
    </xf>
    <xf numFmtId="166" fontId="29" fillId="12" borderId="5" xfId="0" applyNumberFormat="1" applyFont="1" applyFill="1" applyBorder="1"/>
    <xf numFmtId="0" fontId="0" fillId="0" borderId="1" xfId="0" applyBorder="1"/>
    <xf numFmtId="2" fontId="0" fillId="3" borderId="0" xfId="0" applyNumberFormat="1" applyFill="1" applyProtection="1">
      <protection hidden="1"/>
    </xf>
    <xf numFmtId="2" fontId="0" fillId="5" borderId="8" xfId="0" applyNumberFormat="1" applyFill="1" applyBorder="1"/>
    <xf numFmtId="2" fontId="0" fillId="4" borderId="7" xfId="0" applyNumberFormat="1" applyFill="1" applyBorder="1"/>
    <xf numFmtId="2" fontId="0" fillId="4" borderId="8" xfId="0" applyNumberFormat="1" applyFill="1" applyBorder="1"/>
    <xf numFmtId="2" fontId="0" fillId="4" borderId="26" xfId="0" applyNumberFormat="1" applyFill="1" applyBorder="1"/>
    <xf numFmtId="2" fontId="0" fillId="3" borderId="2" xfId="0" applyNumberFormat="1" applyFill="1" applyBorder="1" applyProtection="1">
      <protection hidden="1"/>
    </xf>
    <xf numFmtId="2" fontId="0" fillId="2" borderId="6" xfId="0" applyNumberFormat="1" applyFill="1" applyBorder="1" applyProtection="1">
      <protection hidden="1"/>
    </xf>
    <xf numFmtId="2" fontId="0" fillId="2" borderId="9" xfId="0" applyNumberFormat="1" applyFill="1" applyBorder="1" applyProtection="1">
      <protection hidden="1"/>
    </xf>
    <xf numFmtId="2" fontId="0" fillId="2" borderId="2" xfId="0" applyNumberFormat="1" applyFill="1" applyBorder="1" applyProtection="1">
      <protection hidden="1"/>
    </xf>
    <xf numFmtId="2" fontId="0" fillId="2" borderId="0" xfId="0" applyNumberFormat="1" applyFill="1" applyProtection="1">
      <protection hidden="1"/>
    </xf>
    <xf numFmtId="2" fontId="0" fillId="2" borderId="24" xfId="0" applyNumberFormat="1" applyFill="1" applyBorder="1" applyProtection="1">
      <protection hidden="1"/>
    </xf>
    <xf numFmtId="14" fontId="0" fillId="0" borderId="0" xfId="0" applyNumberFormat="1" applyAlignment="1">
      <alignment horizontal="right"/>
    </xf>
    <xf numFmtId="0" fontId="0" fillId="0" borderId="3" xfId="0" applyBorder="1"/>
    <xf numFmtId="2" fontId="0" fillId="5" borderId="3" xfId="0" applyNumberFormat="1" applyFill="1" applyBorder="1"/>
    <xf numFmtId="1" fontId="0" fillId="13" borderId="3" xfId="0" applyNumberFormat="1" applyFill="1" applyBorder="1" applyProtection="1">
      <protection hidden="1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33" fillId="0" borderId="13" xfId="0" applyFont="1" applyBorder="1" applyAlignment="1">
      <alignment vertical="center" wrapText="1"/>
    </xf>
    <xf numFmtId="0" fontId="30" fillId="0" borderId="13" xfId="0" applyFont="1" applyBorder="1" applyAlignment="1">
      <alignment vertical="center" wrapText="1"/>
    </xf>
    <xf numFmtId="0" fontId="19" fillId="0" borderId="1" xfId="0" applyFont="1" applyBorder="1" applyAlignment="1">
      <alignment vertical="center" wrapText="1"/>
    </xf>
    <xf numFmtId="0" fontId="8" fillId="0" borderId="1" xfId="0" applyFont="1" applyBorder="1" applyAlignment="1">
      <alignment horizontal="left" vertical="center"/>
    </xf>
    <xf numFmtId="8" fontId="19" fillId="0" borderId="1" xfId="0" applyNumberFormat="1" applyFont="1" applyBorder="1" applyAlignment="1">
      <alignment vertical="center" wrapText="1"/>
    </xf>
    <xf numFmtId="0" fontId="8" fillId="0" borderId="1" xfId="0" applyFont="1" applyBorder="1"/>
    <xf numFmtId="164" fontId="23" fillId="2" borderId="7" xfId="0" applyNumberFormat="1" applyFont="1" applyFill="1" applyBorder="1" applyProtection="1">
      <protection hidden="1"/>
    </xf>
    <xf numFmtId="0" fontId="0" fillId="0" borderId="14" xfId="0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right" wrapText="1"/>
    </xf>
    <xf numFmtId="2" fontId="0" fillId="0" borderId="14" xfId="0" applyNumberFormat="1" applyFill="1" applyBorder="1" applyAlignment="1">
      <alignment wrapText="1"/>
    </xf>
    <xf numFmtId="2" fontId="0" fillId="0" borderId="14" xfId="0" applyNumberFormat="1" applyFont="1" applyFill="1" applyBorder="1" applyAlignment="1">
      <alignment horizontal="right" vertical="center" wrapText="1"/>
    </xf>
    <xf numFmtId="1" fontId="0" fillId="0" borderId="14" xfId="0" applyNumberFormat="1" applyFont="1" applyFill="1" applyBorder="1" applyAlignment="1">
      <alignment horizontal="right" vertical="center" wrapText="1"/>
    </xf>
    <xf numFmtId="0" fontId="0" fillId="0" borderId="13" xfId="0" applyFont="1" applyFill="1" applyBorder="1" applyAlignment="1">
      <alignment horizontal="right" wrapText="1"/>
    </xf>
    <xf numFmtId="0" fontId="0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wrapText="1"/>
    </xf>
    <xf numFmtId="2" fontId="0" fillId="0" borderId="0" xfId="0" applyNumberFormat="1" applyFill="1" applyBorder="1" applyAlignment="1">
      <alignment wrapText="1"/>
    </xf>
    <xf numFmtId="2" fontId="0" fillId="0" borderId="0" xfId="0" applyNumberFormat="1" applyFont="1" applyFill="1" applyBorder="1" applyAlignment="1">
      <alignment horizontal="right" vertical="center" wrapText="1"/>
    </xf>
    <xf numFmtId="1" fontId="0" fillId="0" borderId="0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wrapText="1"/>
    </xf>
    <xf numFmtId="0" fontId="21" fillId="0" borderId="0" xfId="0" applyFont="1" applyFill="1" applyBorder="1" applyAlignment="1">
      <alignment horizontal="right" vertical="center" wrapText="1"/>
    </xf>
    <xf numFmtId="8" fontId="21" fillId="0" borderId="0" xfId="0" applyNumberFormat="1" applyFont="1" applyFill="1" applyBorder="1" applyAlignment="1">
      <alignment horizontal="right" vertical="center" wrapText="1"/>
    </xf>
    <xf numFmtId="0" fontId="0" fillId="0" borderId="17" xfId="0" applyFont="1" applyFill="1" applyBorder="1" applyAlignment="1">
      <alignment horizontal="right" vertical="center" wrapText="1"/>
    </xf>
    <xf numFmtId="0" fontId="0" fillId="0" borderId="0" xfId="0" applyFont="1" applyFill="1" applyBorder="1" applyAlignment="1">
      <alignment horizontal="right" vertical="top" wrapText="1"/>
    </xf>
    <xf numFmtId="1" fontId="0" fillId="0" borderId="0" xfId="0" applyNumberFormat="1" applyFont="1" applyFill="1" applyBorder="1" applyAlignment="1">
      <alignment horizontal="right" wrapText="1"/>
    </xf>
    <xf numFmtId="0" fontId="21" fillId="0" borderId="12" xfId="0" applyFont="1" applyFill="1" applyBorder="1" applyAlignment="1">
      <alignment horizontal="right" vertical="center" wrapText="1"/>
    </xf>
    <xf numFmtId="0" fontId="0" fillId="0" borderId="12" xfId="0" applyFont="1" applyFill="1" applyBorder="1" applyAlignment="1">
      <alignment horizontal="right" wrapText="1"/>
    </xf>
    <xf numFmtId="0" fontId="0" fillId="0" borderId="12" xfId="0" applyFont="1" applyFill="1" applyBorder="1" applyAlignment="1">
      <alignment horizontal="right" vertical="center" wrapText="1"/>
    </xf>
    <xf numFmtId="2" fontId="0" fillId="0" borderId="12" xfId="0" applyNumberFormat="1" applyFill="1" applyBorder="1" applyAlignment="1">
      <alignment wrapText="1"/>
    </xf>
    <xf numFmtId="8" fontId="21" fillId="0" borderId="12" xfId="0" applyNumberFormat="1" applyFont="1" applyFill="1" applyBorder="1" applyAlignment="1">
      <alignment horizontal="right" vertical="center" wrapText="1"/>
    </xf>
    <xf numFmtId="1" fontId="0" fillId="0" borderId="12" xfId="0" applyNumberFormat="1" applyFont="1" applyFill="1" applyBorder="1" applyAlignment="1">
      <alignment horizontal="right" wrapText="1"/>
    </xf>
    <xf numFmtId="0" fontId="0" fillId="0" borderId="11" xfId="0" applyFont="1" applyFill="1" applyBorder="1" applyAlignment="1">
      <alignment horizontal="right" wrapText="1"/>
    </xf>
    <xf numFmtId="0" fontId="23" fillId="4" borderId="1" xfId="0" applyFont="1" applyFill="1" applyBorder="1" applyAlignment="1">
      <alignment vertical="center" wrapText="1"/>
    </xf>
    <xf numFmtId="14" fontId="23" fillId="4" borderId="1" xfId="0" applyNumberFormat="1" applyFont="1" applyFill="1" applyBorder="1" applyAlignment="1">
      <alignment vertical="center"/>
    </xf>
    <xf numFmtId="14" fontId="23" fillId="4" borderId="21" xfId="0" applyNumberFormat="1" applyFont="1" applyFill="1" applyBorder="1" applyAlignment="1">
      <alignment vertical="center"/>
    </xf>
    <xf numFmtId="0" fontId="23" fillId="4" borderId="21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right" vertical="center"/>
    </xf>
    <xf numFmtId="0" fontId="0" fillId="0" borderId="8" xfId="0" applyBorder="1"/>
    <xf numFmtId="0" fontId="23" fillId="0" borderId="8" xfId="0" applyFont="1" applyBorder="1" applyAlignment="1">
      <alignment horizontal="right" vertical="center"/>
    </xf>
    <xf numFmtId="0" fontId="0" fillId="0" borderId="36" xfId="0" applyFont="1" applyFill="1" applyBorder="1" applyAlignment="1">
      <alignment horizontal="right" vertical="center"/>
    </xf>
    <xf numFmtId="0" fontId="0" fillId="0" borderId="8" xfId="0" applyFont="1" applyFill="1" applyBorder="1" applyAlignment="1">
      <alignment horizontal="right" vertical="center"/>
    </xf>
    <xf numFmtId="8" fontId="0" fillId="0" borderId="8" xfId="0" applyNumberFormat="1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/>
    </xf>
    <xf numFmtId="0" fontId="21" fillId="0" borderId="8" xfId="0" applyFont="1" applyFill="1" applyBorder="1" applyAlignment="1">
      <alignment horizontal="right" vertical="center" wrapText="1"/>
    </xf>
    <xf numFmtId="0" fontId="21" fillId="0" borderId="37" xfId="0" applyFont="1" applyFill="1" applyBorder="1" applyAlignment="1">
      <alignment horizontal="right" vertical="center" wrapText="1"/>
    </xf>
    <xf numFmtId="0" fontId="0" fillId="0" borderId="0" xfId="0" applyFill="1"/>
    <xf numFmtId="0" fontId="10" fillId="0" borderId="8" xfId="0" applyFont="1" applyFill="1" applyBorder="1" applyAlignment="1">
      <alignment vertical="center"/>
    </xf>
    <xf numFmtId="0" fontId="23" fillId="0" borderId="8" xfId="0" applyFont="1" applyFill="1" applyBorder="1" applyAlignment="1">
      <alignment horizontal="right" vertical="center"/>
    </xf>
    <xf numFmtId="0" fontId="0" fillId="0" borderId="0" xfId="0" applyFill="1" applyAlignment="1">
      <alignment horizontal="right"/>
    </xf>
    <xf numFmtId="164" fontId="18" fillId="0" borderId="0" xfId="2" applyNumberFormat="1" applyFill="1"/>
    <xf numFmtId="44" fontId="0" fillId="0" borderId="0" xfId="0" applyNumberFormat="1" applyFill="1"/>
    <xf numFmtId="1" fontId="0" fillId="0" borderId="0" xfId="0" applyNumberFormat="1" applyFill="1"/>
    <xf numFmtId="0" fontId="9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/>
    </xf>
    <xf numFmtId="0" fontId="1" fillId="0" borderId="7" xfId="0" applyFont="1" applyFill="1" applyBorder="1" applyAlignment="1">
      <alignment horizontal="right" vertical="center" wrapText="1"/>
    </xf>
    <xf numFmtId="0" fontId="1" fillId="0" borderId="5" xfId="0" applyFont="1" applyFill="1" applyBorder="1" applyAlignment="1">
      <alignment horizontal="right" vertical="center" wrapText="1"/>
    </xf>
    <xf numFmtId="0" fontId="32" fillId="0" borderId="0" xfId="0" applyFont="1" applyFill="1" applyAlignment="1">
      <alignment wrapText="1"/>
    </xf>
    <xf numFmtId="1" fontId="1" fillId="0" borderId="5" xfId="0" applyNumberFormat="1" applyFont="1" applyFill="1" applyBorder="1" applyAlignment="1">
      <alignment horizontal="right" vertical="center" wrapText="1"/>
    </xf>
    <xf numFmtId="0" fontId="1" fillId="0" borderId="31" xfId="0" applyFont="1" applyFill="1" applyBorder="1" applyAlignment="1">
      <alignment horizontal="right" vertical="center" wrapText="1"/>
    </xf>
    <xf numFmtId="0" fontId="10" fillId="0" borderId="15" xfId="0" applyFont="1" applyFill="1" applyBorder="1" applyAlignment="1">
      <alignment horizontal="center" vertical="center" textRotation="90"/>
    </xf>
    <xf numFmtId="0" fontId="8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8" fontId="19" fillId="0" borderId="0" xfId="0" applyNumberFormat="1" applyFont="1" applyFill="1" applyAlignment="1">
      <alignment vertical="center" wrapText="1"/>
    </xf>
    <xf numFmtId="0" fontId="19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8" xfId="0" applyFill="1" applyBorder="1"/>
    <xf numFmtId="0" fontId="0" fillId="0" borderId="15" xfId="0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vertical="center" wrapText="1"/>
    </xf>
    <xf numFmtId="8" fontId="0" fillId="0" borderId="14" xfId="0" applyNumberFormat="1" applyFill="1" applyBorder="1" applyAlignment="1">
      <alignment horizontal="left" vertical="center" wrapText="1"/>
    </xf>
    <xf numFmtId="0" fontId="0" fillId="0" borderId="14" xfId="0" applyFill="1" applyBorder="1" applyAlignment="1">
      <alignment horizontal="left" wrapText="1"/>
    </xf>
    <xf numFmtId="0" fontId="21" fillId="0" borderId="14" xfId="0" applyFont="1" applyFill="1" applyBorder="1" applyAlignment="1">
      <alignment horizontal="left" vertical="center" wrapText="1"/>
    </xf>
    <xf numFmtId="0" fontId="24" fillId="0" borderId="13" xfId="0" applyFont="1" applyFill="1" applyBorder="1" applyAlignment="1">
      <alignment horizontal="left" vertical="center" wrapText="1"/>
    </xf>
    <xf numFmtId="0" fontId="0" fillId="0" borderId="16" xfId="0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8" fontId="0" fillId="0" borderId="0" xfId="0" applyNumberForma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wrapText="1"/>
    </xf>
    <xf numFmtId="0" fontId="21" fillId="0" borderId="0" xfId="0" applyFont="1" applyFill="1" applyBorder="1" applyAlignment="1">
      <alignment horizontal="left" vertical="center" wrapText="1"/>
    </xf>
    <xf numFmtId="0" fontId="24" fillId="0" borderId="17" xfId="0" applyFont="1" applyFill="1" applyBorder="1" applyAlignment="1">
      <alignment horizontal="left" vertical="center" wrapText="1"/>
    </xf>
    <xf numFmtId="8" fontId="0" fillId="0" borderId="16" xfId="0" applyNumberForma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horizontal="left" vertical="center" wrapText="1"/>
    </xf>
    <xf numFmtId="0" fontId="0" fillId="0" borderId="17" xfId="0" applyFill="1" applyBorder="1" applyAlignment="1">
      <alignment horizontal="left" wrapText="1"/>
    </xf>
    <xf numFmtId="0" fontId="0" fillId="0" borderId="16" xfId="0" applyFill="1" applyBorder="1" applyAlignment="1">
      <alignment horizontal="left" wrapText="1"/>
    </xf>
    <xf numFmtId="8" fontId="0" fillId="0" borderId="16" xfId="0" applyNumberFormat="1" applyFill="1" applyBorder="1" applyAlignment="1">
      <alignment horizontal="left" wrapText="1"/>
    </xf>
    <xf numFmtId="0" fontId="0" fillId="0" borderId="16" xfId="0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17" xfId="0" applyFill="1" applyBorder="1" applyAlignment="1">
      <alignment horizontal="left"/>
    </xf>
    <xf numFmtId="8" fontId="0" fillId="0" borderId="16" xfId="0" applyNumberFormat="1" applyFill="1" applyBorder="1" applyAlignment="1">
      <alignment horizontal="left"/>
    </xf>
    <xf numFmtId="0" fontId="0" fillId="0" borderId="18" xfId="0" applyFill="1" applyBorder="1" applyAlignment="1">
      <alignment horizontal="left"/>
    </xf>
    <xf numFmtId="0" fontId="19" fillId="0" borderId="12" xfId="0" applyFont="1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 vertical="center" wrapText="1"/>
    </xf>
    <xf numFmtId="0" fontId="0" fillId="0" borderId="12" xfId="0" applyFill="1" applyBorder="1" applyAlignment="1">
      <alignment horizontal="left"/>
    </xf>
    <xf numFmtId="0" fontId="21" fillId="0" borderId="12" xfId="0" applyFont="1" applyFill="1" applyBorder="1" applyAlignment="1">
      <alignment horizontal="left" vertical="center" wrapText="1"/>
    </xf>
    <xf numFmtId="0" fontId="0" fillId="0" borderId="11" xfId="0" applyFill="1" applyBorder="1" applyAlignment="1">
      <alignment horizontal="left"/>
    </xf>
    <xf numFmtId="0" fontId="11" fillId="14" borderId="15" xfId="0" applyFont="1" applyFill="1" applyBorder="1" applyAlignment="1">
      <alignment horizontal="center" wrapText="1"/>
    </xf>
    <xf numFmtId="0" fontId="11" fillId="14" borderId="14" xfId="0" applyFont="1" applyFill="1" applyBorder="1" applyAlignment="1">
      <alignment horizontal="center" wrapText="1"/>
    </xf>
    <xf numFmtId="0" fontId="11" fillId="14" borderId="13" xfId="0" applyFont="1" applyFill="1" applyBorder="1" applyAlignment="1">
      <alignment horizontal="center" wrapText="1"/>
    </xf>
    <xf numFmtId="166" fontId="29" fillId="12" borderId="1" xfId="0" applyNumberFormat="1" applyFont="1" applyFill="1" applyBorder="1"/>
    <xf numFmtId="0" fontId="1" fillId="8" borderId="6" xfId="0" applyFont="1" applyFill="1" applyBorder="1" applyAlignment="1">
      <alignment horizontal="center" vertical="center" wrapText="1"/>
    </xf>
    <xf numFmtId="0" fontId="1" fillId="8" borderId="7" xfId="0" applyFont="1" applyFill="1" applyBorder="1" applyAlignment="1">
      <alignment horizontal="center" vertical="center" wrapText="1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5" borderId="2" xfId="0" applyFill="1" applyBorder="1" applyAlignment="1">
      <alignment horizontal="center"/>
    </xf>
    <xf numFmtId="0" fontId="0" fillId="5" borderId="8" xfId="0" applyFill="1" applyBorder="1" applyAlignment="1">
      <alignment horizontal="center"/>
    </xf>
    <xf numFmtId="0" fontId="0" fillId="4" borderId="24" xfId="0" applyFill="1" applyBorder="1" applyAlignment="1">
      <alignment horizontal="center"/>
    </xf>
    <xf numFmtId="0" fontId="0" fillId="4" borderId="26" xfId="0" applyFill="1" applyBorder="1" applyAlignment="1">
      <alignment horizontal="center"/>
    </xf>
    <xf numFmtId="164" fontId="25" fillId="2" borderId="2" xfId="0" applyNumberFormat="1" applyFont="1" applyFill="1" applyBorder="1" applyAlignment="1" applyProtection="1">
      <alignment horizontal="left" vertical="top" wrapText="1"/>
      <protection hidden="1"/>
    </xf>
    <xf numFmtId="164" fontId="25" fillId="2" borderId="0" xfId="0" applyNumberFormat="1" applyFont="1" applyFill="1" applyAlignment="1" applyProtection="1">
      <alignment horizontal="left" vertical="top" wrapText="1"/>
      <protection hidden="1"/>
    </xf>
    <xf numFmtId="164" fontId="25" fillId="2" borderId="8" xfId="0" applyNumberFormat="1" applyFont="1" applyFill="1" applyBorder="1" applyAlignment="1" applyProtection="1">
      <alignment horizontal="left" vertical="top" wrapText="1"/>
      <protection hidden="1"/>
    </xf>
    <xf numFmtId="0" fontId="13" fillId="10" borderId="20" xfId="0" applyFont="1" applyFill="1" applyBorder="1" applyAlignment="1">
      <alignment horizontal="center" vertical="center"/>
    </xf>
    <xf numFmtId="0" fontId="13" fillId="10" borderId="21" xfId="0" applyFont="1" applyFill="1" applyBorder="1" applyAlignment="1">
      <alignment horizontal="center" vertical="center"/>
    </xf>
    <xf numFmtId="0" fontId="0" fillId="0" borderId="32" xfId="0" applyBorder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31" fillId="0" borderId="6" xfId="0" applyFont="1" applyBorder="1" applyAlignment="1">
      <alignment horizontal="center" vertical="center"/>
    </xf>
    <xf numFmtId="0" fontId="31" fillId="0" borderId="7" xfId="0" applyFont="1" applyBorder="1" applyAlignment="1">
      <alignment horizontal="center" vertical="center"/>
    </xf>
    <xf numFmtId="164" fontId="0" fillId="0" borderId="32" xfId="0" applyNumberFormat="1" applyBorder="1" applyAlignment="1">
      <alignment horizontal="center"/>
    </xf>
    <xf numFmtId="164" fontId="0" fillId="0" borderId="0" xfId="0" applyNumberFormat="1" applyAlignment="1">
      <alignment horizontal="center"/>
    </xf>
    <xf numFmtId="0" fontId="8" fillId="7" borderId="24" xfId="0" applyFont="1" applyFill="1" applyBorder="1" applyAlignment="1">
      <alignment horizontal="center" vertical="center"/>
    </xf>
    <xf numFmtId="0" fontId="8" fillId="7" borderId="23" xfId="0" applyFont="1" applyFill="1" applyBorder="1" applyAlignment="1">
      <alignment horizontal="center" vertical="center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5" borderId="2" xfId="0" applyFill="1" applyBorder="1" applyAlignment="1">
      <alignment horizontal="left"/>
    </xf>
    <xf numFmtId="0" fontId="0" fillId="5" borderId="8" xfId="0" applyFill="1" applyBorder="1" applyAlignment="1">
      <alignment horizontal="left"/>
    </xf>
    <xf numFmtId="0" fontId="0" fillId="4" borderId="2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28" fillId="4" borderId="24" xfId="0" applyFont="1" applyFill="1" applyBorder="1" applyAlignment="1">
      <alignment horizontal="left"/>
    </xf>
    <xf numFmtId="0" fontId="28" fillId="4" borderId="26" xfId="0" applyFont="1" applyFill="1" applyBorder="1" applyAlignment="1">
      <alignment horizontal="left"/>
    </xf>
    <xf numFmtId="0" fontId="1" fillId="8" borderId="20" xfId="0" applyFont="1" applyFill="1" applyBorder="1" applyAlignment="1">
      <alignment horizontal="center" vertical="center" wrapText="1"/>
    </xf>
    <xf numFmtId="0" fontId="1" fillId="8" borderId="21" xfId="0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1" fillId="7" borderId="22" xfId="0" applyFont="1" applyFill="1" applyBorder="1" applyAlignment="1">
      <alignment horizontal="center" vertical="center"/>
    </xf>
    <xf numFmtId="0" fontId="11" fillId="7" borderId="28" xfId="0" applyFont="1" applyFill="1" applyBorder="1" applyAlignment="1">
      <alignment horizontal="center" vertical="center"/>
    </xf>
    <xf numFmtId="0" fontId="4" fillId="9" borderId="15" xfId="0" applyFont="1" applyFill="1" applyBorder="1" applyAlignment="1" applyProtection="1">
      <alignment horizontal="center" vertical="center" wrapText="1"/>
      <protection hidden="1"/>
    </xf>
    <xf numFmtId="0" fontId="4" fillId="9" borderId="13" xfId="0" applyFont="1" applyFill="1" applyBorder="1" applyAlignment="1" applyProtection="1">
      <alignment horizontal="center" vertical="center" wrapText="1"/>
      <protection hidden="1"/>
    </xf>
    <xf numFmtId="0" fontId="4" fillId="9" borderId="16" xfId="0" applyFont="1" applyFill="1" applyBorder="1" applyAlignment="1" applyProtection="1">
      <alignment horizontal="center" vertical="center" wrapText="1"/>
      <protection hidden="1"/>
    </xf>
    <xf numFmtId="0" fontId="4" fillId="9" borderId="17" xfId="0" applyFont="1" applyFill="1" applyBorder="1" applyAlignment="1" applyProtection="1">
      <alignment horizontal="center" vertical="center" wrapText="1"/>
      <protection hidden="1"/>
    </xf>
    <xf numFmtId="0" fontId="4" fillId="9" borderId="18" xfId="0" applyFont="1" applyFill="1" applyBorder="1" applyAlignment="1" applyProtection="1">
      <alignment horizontal="center" vertical="center" wrapText="1"/>
      <protection hidden="1"/>
    </xf>
    <xf numFmtId="0" fontId="4" fillId="9" borderId="11" xfId="0" applyFont="1" applyFill="1" applyBorder="1" applyAlignment="1" applyProtection="1">
      <alignment horizontal="center" vertical="center" wrapText="1"/>
      <protection hidden="1"/>
    </xf>
    <xf numFmtId="49" fontId="0" fillId="5" borderId="2" xfId="0" applyNumberFormat="1" applyFill="1" applyBorder="1" applyAlignment="1">
      <alignment horizontal="center"/>
    </xf>
    <xf numFmtId="49" fontId="0" fillId="5" borderId="8" xfId="0" applyNumberFormat="1" applyFill="1" applyBorder="1" applyAlignment="1">
      <alignment horizontal="center"/>
    </xf>
    <xf numFmtId="49" fontId="0" fillId="4" borderId="24" xfId="0" applyNumberFormat="1" applyFill="1" applyBorder="1" applyAlignment="1">
      <alignment horizontal="center"/>
    </xf>
    <xf numFmtId="49" fontId="0" fillId="4" borderId="26" xfId="0" applyNumberFormat="1" applyFill="1" applyBorder="1" applyAlignment="1">
      <alignment horizontal="center"/>
    </xf>
    <xf numFmtId="49" fontId="0" fillId="4" borderId="6" xfId="0" applyNumberFormat="1" applyFill="1" applyBorder="1" applyAlignment="1">
      <alignment horizontal="center"/>
    </xf>
    <xf numFmtId="49" fontId="0" fillId="4" borderId="7" xfId="0" applyNumberFormat="1" applyFill="1" applyBorder="1" applyAlignment="1">
      <alignment horizontal="center"/>
    </xf>
    <xf numFmtId="49" fontId="0" fillId="4" borderId="2" xfId="0" applyNumberFormat="1" applyFill="1" applyBorder="1" applyAlignment="1">
      <alignment horizontal="center"/>
    </xf>
    <xf numFmtId="49" fontId="0" fillId="4" borderId="8" xfId="0" applyNumberFormat="1" applyFill="1" applyBorder="1" applyAlignment="1">
      <alignment horizontal="center"/>
    </xf>
    <xf numFmtId="0" fontId="12" fillId="7" borderId="28" xfId="0" applyFont="1" applyFill="1" applyBorder="1" applyAlignment="1">
      <alignment horizontal="right" vertical="center"/>
    </xf>
    <xf numFmtId="0" fontId="12" fillId="7" borderId="4" xfId="0" applyFont="1" applyFill="1" applyBorder="1" applyAlignment="1">
      <alignment horizontal="right" vertical="center"/>
    </xf>
    <xf numFmtId="0" fontId="12" fillId="7" borderId="29" xfId="0" applyFont="1" applyFill="1" applyBorder="1" applyAlignment="1">
      <alignment horizontal="right" vertical="center"/>
    </xf>
    <xf numFmtId="0" fontId="13" fillId="9" borderId="19" xfId="0" applyFont="1" applyFill="1" applyBorder="1" applyAlignment="1">
      <alignment horizontal="center" vertical="center"/>
    </xf>
    <xf numFmtId="0" fontId="13" fillId="9" borderId="20" xfId="0" applyFont="1" applyFill="1" applyBorder="1" applyAlignment="1">
      <alignment horizontal="center" vertical="center"/>
    </xf>
    <xf numFmtId="0" fontId="8" fillId="7" borderId="6" xfId="0" applyFont="1" applyFill="1" applyBorder="1" applyAlignment="1">
      <alignment horizontal="center" vertical="center"/>
    </xf>
    <xf numFmtId="0" fontId="8" fillId="7" borderId="9" xfId="0" applyFont="1" applyFill="1" applyBorder="1" applyAlignment="1">
      <alignment horizontal="center" vertical="center"/>
    </xf>
    <xf numFmtId="0" fontId="13" fillId="9" borderId="21" xfId="0" applyFont="1" applyFill="1" applyBorder="1" applyAlignment="1">
      <alignment horizontal="center" vertical="center"/>
    </xf>
    <xf numFmtId="0" fontId="13" fillId="10" borderId="19" xfId="0" applyFont="1" applyFill="1" applyBorder="1" applyAlignment="1">
      <alignment horizontal="center" vertical="center"/>
    </xf>
    <xf numFmtId="0" fontId="12" fillId="7" borderId="6" xfId="0" applyFont="1" applyFill="1" applyBorder="1" applyAlignment="1">
      <alignment horizontal="right" vertical="center"/>
    </xf>
    <xf numFmtId="0" fontId="12" fillId="7" borderId="9" xfId="0" applyFont="1" applyFill="1" applyBorder="1" applyAlignment="1">
      <alignment horizontal="right" vertical="center"/>
    </xf>
    <xf numFmtId="0" fontId="12" fillId="7" borderId="7" xfId="0" applyFont="1" applyFill="1" applyBorder="1" applyAlignment="1">
      <alignment horizontal="right" vertical="center"/>
    </xf>
    <xf numFmtId="0" fontId="13" fillId="0" borderId="0" xfId="0" applyFont="1" applyAlignment="1" applyProtection="1">
      <alignment horizontal="center" vertical="center"/>
      <protection hidden="1"/>
    </xf>
    <xf numFmtId="0" fontId="14" fillId="0" borderId="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24" xfId="0" applyFont="1" applyBorder="1" applyAlignment="1">
      <alignment horizontal="center" vertical="center"/>
    </xf>
    <xf numFmtId="0" fontId="14" fillId="0" borderId="23" xfId="0" applyFont="1" applyBorder="1" applyAlignment="1">
      <alignment horizontal="center" vertical="center"/>
    </xf>
    <xf numFmtId="0" fontId="8" fillId="0" borderId="0" xfId="0" applyFont="1" applyAlignment="1" applyProtection="1">
      <alignment horizontal="center" vertical="top" wrapText="1"/>
      <protection hidden="1"/>
    </xf>
    <xf numFmtId="164" fontId="25" fillId="2" borderId="20" xfId="0" applyNumberFormat="1" applyFont="1" applyFill="1" applyBorder="1" applyAlignment="1" applyProtection="1">
      <alignment horizontal="left" vertical="top" wrapText="1"/>
      <protection hidden="1"/>
    </xf>
    <xf numFmtId="164" fontId="25" fillId="2" borderId="19" xfId="0" applyNumberFormat="1" applyFont="1" applyFill="1" applyBorder="1" applyAlignment="1" applyProtection="1">
      <alignment horizontal="left" vertical="top" wrapText="1"/>
      <protection hidden="1"/>
    </xf>
    <xf numFmtId="0" fontId="1" fillId="6" borderId="6" xfId="0" applyFont="1" applyFill="1" applyBorder="1" applyAlignment="1">
      <alignment horizontal="center" vertical="center"/>
    </xf>
    <xf numFmtId="0" fontId="1" fillId="6" borderId="9" xfId="0" applyFont="1" applyFill="1" applyBorder="1" applyAlignment="1">
      <alignment horizontal="center" vertical="center"/>
    </xf>
    <xf numFmtId="0" fontId="1" fillId="6" borderId="7" xfId="0" applyFont="1" applyFill="1" applyBorder="1" applyAlignment="1">
      <alignment horizontal="center" vertical="center"/>
    </xf>
    <xf numFmtId="164" fontId="25" fillId="2" borderId="21" xfId="0" applyNumberFormat="1" applyFont="1" applyFill="1" applyBorder="1" applyAlignment="1" applyProtection="1">
      <alignment horizontal="left" vertical="top" wrapText="1"/>
      <protection hidden="1"/>
    </xf>
    <xf numFmtId="0" fontId="23" fillId="4" borderId="20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center" vertical="center"/>
    </xf>
    <xf numFmtId="0" fontId="12" fillId="7" borderId="0" xfId="0" applyFont="1" applyFill="1" applyAlignment="1">
      <alignment horizontal="right" vertical="center"/>
    </xf>
    <xf numFmtId="0" fontId="8" fillId="0" borderId="34" xfId="0" applyFont="1" applyFill="1" applyBorder="1" applyAlignment="1">
      <alignment horizontal="right" vertical="center"/>
    </xf>
    <xf numFmtId="0" fontId="8" fillId="0" borderId="34" xfId="0" applyFont="1" applyFill="1" applyBorder="1" applyAlignment="1">
      <alignment horizontal="right" vertical="center" wrapText="1"/>
    </xf>
    <xf numFmtId="0" fontId="8" fillId="0" borderId="35" xfId="0" applyFont="1" applyFill="1" applyBorder="1" applyAlignment="1">
      <alignment horizontal="right" vertical="center" wrapText="1"/>
    </xf>
    <xf numFmtId="0" fontId="10" fillId="0" borderId="0" xfId="0" applyFont="1" applyFill="1" applyAlignment="1">
      <alignment horizontal="center" vertical="center" textRotation="90"/>
    </xf>
    <xf numFmtId="0" fontId="10" fillId="0" borderId="12" xfId="0" applyFont="1" applyFill="1" applyBorder="1" applyAlignment="1">
      <alignment horizontal="center" vertical="center" textRotation="90"/>
    </xf>
    <xf numFmtId="0" fontId="35" fillId="0" borderId="33" xfId="0" applyFont="1" applyFill="1" applyBorder="1" applyAlignment="1">
      <alignment horizontal="right" vertical="center"/>
    </xf>
    <xf numFmtId="0" fontId="35" fillId="0" borderId="34" xfId="0" applyFont="1" applyFill="1" applyBorder="1" applyAlignment="1">
      <alignment horizontal="right" vertical="center"/>
    </xf>
    <xf numFmtId="0" fontId="20" fillId="0" borderId="0" xfId="0" applyFont="1" applyAlignment="1">
      <alignment horizontal="center" vertical="center" wrapText="1"/>
    </xf>
    <xf numFmtId="0" fontId="0" fillId="11" borderId="0" xfId="0" applyFill="1" applyAlignment="1">
      <alignment horizontal="center"/>
    </xf>
  </cellXfs>
  <cellStyles count="3">
    <cellStyle name="Hyperlink" xfId="1" builtinId="8" customBuiltin="1"/>
    <cellStyle name="Standaard" xfId="0" builtinId="0"/>
    <cellStyle name="Valuta" xfId="2" builtinId="4"/>
  </cellStyles>
  <dxfs count="7">
    <dxf>
      <font>
        <color rgb="FF9C0006"/>
      </font>
      <fill>
        <patternFill>
          <bgColor rgb="FFFFC7CE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0" tint="-0.499984740745262"/>
        </patternFill>
      </fill>
    </dxf>
    <dxf>
      <fill>
        <patternFill>
          <bgColor theme="4" tint="0.59996337778862885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3399"/>
      <color rgb="FF052056"/>
      <color rgb="FFEA0D8E"/>
      <color rgb="FF152285"/>
      <color rgb="FF000099"/>
      <color rgb="FF003366"/>
      <color rgb="FF3366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trlProps/ctrlProp1.xml><?xml version="1.0" encoding="utf-8"?>
<formControlPr xmlns="http://schemas.microsoft.com/office/spreadsheetml/2009/9/main" objectType="Button" lockText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15</xdr:col>
          <xdr:colOff>1543050</xdr:colOff>
          <xdr:row>29</xdr:row>
          <xdr:rowOff>9525</xdr:rowOff>
        </xdr:from>
        <xdr:to>
          <xdr:col>18</xdr:col>
          <xdr:colOff>0</xdr:colOff>
          <xdr:row>34</xdr:row>
          <xdr:rowOff>38100</xdr:rowOff>
        </xdr:to>
        <xdr:sp macro="" textlink="">
          <xdr:nvSpPr>
            <xdr:cNvPr id="1026" name="Button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  <xdr:txBody>
            <a:bodyPr vertOverflow="clip" wrap="square" lIns="36576" tIns="32004" rIns="36576" bIns="32004" anchor="ctr" upright="1"/>
            <a:lstStyle/>
            <a:p>
              <a:pPr algn="ctr" rtl="0">
                <a:defRPr sz="1000"/>
              </a:pPr>
              <a:r>
                <a:rPr lang="nl-NL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Verstuur </a:t>
              </a:r>
              <a:r>
                <a:rPr lang="nl-NL" sz="1400" b="1" i="0" u="sng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hier</a:t>
              </a:r>
              <a:r>
                <a:rPr lang="nl-NL" sz="1400" b="1" i="0" u="none" strike="noStrike" baseline="0">
                  <a:solidFill>
                    <a:srgbClr val="000000"/>
                  </a:solidFill>
                  <a:latin typeface="Calibri"/>
                  <a:cs typeface="Calibri"/>
                </a:rPr>
                <a:t> toewijzingen ter controle</a:t>
              </a:r>
            </a:p>
          </xdr:txBody>
        </xdr:sp>
        <xdr:clientData fPrintsWithSheet="0"/>
      </xdr:twoCellAnchor>
    </mc:Choice>
    <mc:Fallback/>
  </mc:AlternateContent>
  <xdr:twoCellAnchor editAs="oneCell">
    <xdr:from>
      <xdr:col>1</xdr:col>
      <xdr:colOff>31750</xdr:colOff>
      <xdr:row>0</xdr:row>
      <xdr:rowOff>21166</xdr:rowOff>
    </xdr:from>
    <xdr:to>
      <xdr:col>1</xdr:col>
      <xdr:colOff>2155771</xdr:colOff>
      <xdr:row>0</xdr:row>
      <xdr:rowOff>692830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1750" y="21166"/>
          <a:ext cx="2127250" cy="66145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</xdr:colOff>
      <xdr:row>0</xdr:row>
      <xdr:rowOff>38100</xdr:rowOff>
    </xdr:from>
    <xdr:to>
      <xdr:col>0</xdr:col>
      <xdr:colOff>2718955</xdr:colOff>
      <xdr:row>3</xdr:row>
      <xdr:rowOff>354959</xdr:rowOff>
    </xdr:to>
    <xdr:pic>
      <xdr:nvPicPr>
        <xdr:cNvPr id="3" name="Afbeelding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525" y="38100"/>
          <a:ext cx="2709430" cy="145985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Blad2">
    <tabColor theme="4" tint="-0.249977111117893"/>
  </sheetPr>
  <dimension ref="A1:Y85"/>
  <sheetViews>
    <sheetView showGridLines="0" tabSelected="1" topLeftCell="B1" zoomScaleNormal="100" workbookViewId="0">
      <selection activeCell="B5" sqref="B5"/>
    </sheetView>
  </sheetViews>
  <sheetFormatPr defaultRowHeight="15" outlineLevelCol="1" x14ac:dyDescent="0.25"/>
  <cols>
    <col min="1" max="1" width="56.140625" hidden="1" customWidth="1"/>
    <col min="2" max="2" width="37.7109375" customWidth="1"/>
    <col min="3" max="3" width="43.140625" customWidth="1"/>
    <col min="4" max="4" width="30.140625" customWidth="1"/>
    <col min="5" max="5" width="18.5703125" customWidth="1"/>
    <col min="6" max="6" width="29.28515625" customWidth="1"/>
    <col min="7" max="7" width="31.140625" customWidth="1"/>
    <col min="8" max="8" width="33.7109375" style="9" customWidth="1"/>
    <col min="9" max="9" width="17.5703125" style="9" customWidth="1"/>
    <col min="10" max="10" width="30.5703125" style="9" customWidth="1"/>
    <col min="11" max="11" width="24.7109375" customWidth="1"/>
    <col min="12" max="12" width="15.85546875" customWidth="1"/>
    <col min="13" max="13" width="15.42578125" customWidth="1"/>
    <col min="14" max="14" width="37.28515625" hidden="1" customWidth="1" outlineLevel="1"/>
    <col min="15" max="15" width="16.7109375" hidden="1" customWidth="1" outlineLevel="1"/>
    <col min="16" max="16" width="23.42578125" customWidth="1" collapsed="1"/>
    <col min="17" max="17" width="26.5703125" customWidth="1"/>
    <col min="18" max="18" width="36.7109375" customWidth="1"/>
    <col min="19" max="19" width="55.42578125" customWidth="1"/>
    <col min="21" max="21" width="17.140625" hidden="1" customWidth="1"/>
    <col min="22" max="22" width="28.5703125" hidden="1" customWidth="1"/>
    <col min="23" max="23" width="30.5703125" hidden="1" customWidth="1"/>
    <col min="24" max="24" width="23.28515625" hidden="1" customWidth="1"/>
    <col min="25" max="25" width="13.140625" customWidth="1"/>
    <col min="26" max="26" width="9.140625" customWidth="1"/>
    <col min="29" max="29" width="13.28515625" customWidth="1"/>
  </cols>
  <sheetData>
    <row r="1" spans="2:25" ht="72" customHeight="1" x14ac:dyDescent="0.25">
      <c r="C1" s="243" t="s">
        <v>292</v>
      </c>
      <c r="D1" s="243"/>
      <c r="E1" s="243"/>
      <c r="F1" s="243"/>
      <c r="G1" s="243"/>
      <c r="H1" s="94"/>
      <c r="I1" s="94"/>
      <c r="J1" s="94"/>
      <c r="K1" s="94"/>
      <c r="L1" s="94"/>
      <c r="M1" s="94"/>
      <c r="N1" s="94"/>
      <c r="O1" s="94"/>
      <c r="P1" s="94"/>
      <c r="Q1" s="94"/>
      <c r="R1" s="94"/>
      <c r="S1" s="94"/>
      <c r="T1" s="2"/>
      <c r="U1" s="2"/>
      <c r="V1" s="2"/>
      <c r="W1" s="2"/>
      <c r="X1" s="2"/>
      <c r="Y1" s="2"/>
    </row>
    <row r="2" spans="2:25" ht="27.75" customHeight="1" x14ac:dyDescent="0.25">
      <c r="B2" s="265" t="s">
        <v>121</v>
      </c>
      <c r="C2" s="264"/>
      <c r="D2" s="264"/>
      <c r="E2" s="268"/>
      <c r="F2" s="274"/>
      <c r="G2" s="275"/>
      <c r="H2" s="275"/>
      <c r="I2"/>
      <c r="J2" s="265" t="s">
        <v>120</v>
      </c>
      <c r="K2" s="264"/>
      <c r="L2" s="264"/>
      <c r="M2" s="264"/>
      <c r="P2" s="273"/>
      <c r="Q2" s="273"/>
      <c r="T2" s="2"/>
      <c r="U2" s="2"/>
      <c r="V2" s="2"/>
      <c r="W2" s="2"/>
      <c r="X2" s="2"/>
      <c r="Y2" s="2"/>
    </row>
    <row r="3" spans="2:25" ht="32.25" customHeight="1" x14ac:dyDescent="0.25">
      <c r="B3" s="223" t="s">
        <v>5</v>
      </c>
      <c r="C3" s="269"/>
      <c r="D3" s="92"/>
      <c r="E3" s="93"/>
      <c r="F3" s="276"/>
      <c r="G3" s="277"/>
      <c r="H3" s="277"/>
      <c r="I3"/>
      <c r="J3" s="281" t="s">
        <v>36</v>
      </c>
      <c r="K3" s="282"/>
      <c r="L3" s="283"/>
      <c r="M3" s="24" t="s">
        <v>37</v>
      </c>
      <c r="P3" s="66"/>
      <c r="Q3" s="67"/>
      <c r="T3" s="2"/>
      <c r="U3" s="2"/>
      <c r="V3" s="2"/>
    </row>
    <row r="4" spans="2:25" ht="44.25" customHeight="1" x14ac:dyDescent="0.25">
      <c r="B4" s="24" t="s">
        <v>285</v>
      </c>
      <c r="C4" s="113" t="s">
        <v>40</v>
      </c>
      <c r="D4" s="241" t="s">
        <v>177</v>
      </c>
      <c r="E4" s="242"/>
      <c r="F4" s="112" t="s">
        <v>175</v>
      </c>
      <c r="G4" s="113" t="s">
        <v>176</v>
      </c>
      <c r="H4" s="5" t="s">
        <v>185</v>
      </c>
      <c r="I4"/>
      <c r="J4" s="279" t="s">
        <v>42</v>
      </c>
      <c r="K4" s="280"/>
      <c r="L4" s="284"/>
      <c r="M4" s="64"/>
      <c r="P4" s="59"/>
      <c r="Q4" s="68"/>
      <c r="T4" s="2"/>
      <c r="U4" s="2"/>
      <c r="V4" s="2"/>
    </row>
    <row r="5" spans="2:25" ht="39.75" customHeight="1" x14ac:dyDescent="0.3">
      <c r="B5" s="146"/>
      <c r="C5" s="149"/>
      <c r="D5" s="285"/>
      <c r="E5" s="286"/>
      <c r="F5" s="147"/>
      <c r="G5" s="148"/>
      <c r="H5" s="120" t="str">
        <f>IF(B5="","",IF(C5="","",INDEX('Productcodelijst segment 2'!C6:K14,MATCH('Schakeltool HvB 2020'!B5,'Productcodelijst segment 2'!$B$6:$B$14,0),MATCH(C5,'Productcodelijst segment 2'!C5:K5,0))))</f>
        <v/>
      </c>
      <c r="I5"/>
      <c r="J5" s="220" t="s">
        <v>174</v>
      </c>
      <c r="K5" s="221"/>
      <c r="L5" s="222"/>
      <c r="M5" s="84"/>
      <c r="P5" s="278"/>
      <c r="Q5" s="278"/>
      <c r="T5" s="2"/>
      <c r="U5" s="2"/>
      <c r="V5" s="2"/>
      <c r="W5" s="2"/>
    </row>
    <row r="6" spans="2:25" ht="35.25" customHeight="1" x14ac:dyDescent="0.25">
      <c r="B6" s="270" t="s">
        <v>127</v>
      </c>
      <c r="C6" s="271"/>
      <c r="D6" s="271"/>
      <c r="E6" s="271"/>
      <c r="F6" s="271"/>
      <c r="G6" s="272"/>
      <c r="H6" s="65">
        <f>SUBTOTAL(9,H5)</f>
        <v>0</v>
      </c>
      <c r="I6"/>
      <c r="J6" s="279" t="s">
        <v>130</v>
      </c>
      <c r="K6" s="280"/>
      <c r="L6" s="280"/>
      <c r="M6" s="85"/>
      <c r="P6" s="59"/>
      <c r="Q6" s="68"/>
      <c r="T6" s="2"/>
      <c r="U6" s="2"/>
      <c r="V6" s="2"/>
      <c r="W6" s="2"/>
    </row>
    <row r="7" spans="2:25" ht="30" customHeight="1" x14ac:dyDescent="0.25">
      <c r="B7" s="76"/>
      <c r="C7" s="76"/>
      <c r="D7" s="76"/>
      <c r="E7" s="76"/>
      <c r="F7" s="76"/>
      <c r="G7" s="76"/>
      <c r="H7" s="76"/>
      <c r="I7"/>
      <c r="J7" s="71"/>
      <c r="K7" s="71"/>
      <c r="L7" s="71"/>
      <c r="M7" s="71"/>
      <c r="P7" s="59"/>
      <c r="Q7" s="68"/>
      <c r="T7" s="2"/>
      <c r="U7" s="2"/>
      <c r="V7" s="2"/>
      <c r="W7" s="2"/>
    </row>
    <row r="8" spans="2:25" ht="30" customHeight="1" x14ac:dyDescent="0.25">
      <c r="B8" s="269" t="s">
        <v>178</v>
      </c>
      <c r="C8" s="224"/>
      <c r="D8" s="223"/>
      <c r="E8" s="224"/>
      <c r="F8" s="75"/>
      <c r="G8" s="75"/>
      <c r="H8" s="26"/>
      <c r="I8" s="81"/>
      <c r="J8" s="81"/>
      <c r="K8" s="71"/>
      <c r="L8" s="71"/>
      <c r="M8" s="71"/>
      <c r="P8" s="59"/>
      <c r="Q8" s="68"/>
      <c r="T8" s="2"/>
      <c r="U8" s="2"/>
      <c r="V8" s="2"/>
      <c r="W8" s="2"/>
    </row>
    <row r="9" spans="2:25" ht="30" customHeight="1" x14ac:dyDescent="0.25">
      <c r="B9" s="25" t="s">
        <v>286</v>
      </c>
      <c r="C9" s="25" t="s">
        <v>287</v>
      </c>
      <c r="D9" s="212" t="s">
        <v>288</v>
      </c>
      <c r="E9" s="213"/>
      <c r="F9" s="25" t="s">
        <v>289</v>
      </c>
      <c r="G9" s="24" t="s">
        <v>290</v>
      </c>
      <c r="H9" s="36" t="s">
        <v>183</v>
      </c>
      <c r="I9" s="82"/>
      <c r="J9" s="83"/>
      <c r="K9" s="71"/>
      <c r="L9" s="71"/>
      <c r="M9" s="71"/>
      <c r="P9" s="59"/>
      <c r="Q9" s="68"/>
      <c r="T9" s="2"/>
      <c r="U9" s="2"/>
      <c r="V9" s="2"/>
      <c r="W9" s="2"/>
    </row>
    <row r="10" spans="2:25" ht="30.75" customHeight="1" x14ac:dyDescent="0.3">
      <c r="B10" s="89"/>
      <c r="C10" s="86"/>
      <c r="D10" s="214"/>
      <c r="E10" s="215"/>
      <c r="F10" s="29"/>
      <c r="G10" s="12"/>
      <c r="H10" s="95"/>
      <c r="I10" s="50"/>
      <c r="J10" s="50"/>
      <c r="K10" s="71"/>
      <c r="L10" s="71"/>
      <c r="M10" s="71"/>
      <c r="P10" s="59"/>
      <c r="Q10" s="68"/>
      <c r="T10" s="2"/>
      <c r="U10" s="2"/>
      <c r="V10" s="2"/>
      <c r="W10" s="2"/>
    </row>
    <row r="11" spans="2:25" ht="28.5" customHeight="1" x14ac:dyDescent="0.3">
      <c r="B11" s="90"/>
      <c r="C11" s="37"/>
      <c r="D11" s="216"/>
      <c r="E11" s="217"/>
      <c r="F11" s="30"/>
      <c r="G11" s="22"/>
      <c r="H11" s="95"/>
      <c r="I11" s="50"/>
      <c r="J11" s="50"/>
      <c r="K11" s="71"/>
      <c r="L11" s="71"/>
      <c r="M11" s="71"/>
      <c r="P11" s="59"/>
      <c r="Q11" s="68"/>
      <c r="T11" s="2"/>
      <c r="U11" s="2"/>
      <c r="V11" s="2"/>
      <c r="W11" s="2"/>
    </row>
    <row r="12" spans="2:25" ht="27" customHeight="1" x14ac:dyDescent="0.3">
      <c r="B12" s="91"/>
      <c r="C12" s="87"/>
      <c r="D12" s="218"/>
      <c r="E12" s="219"/>
      <c r="F12" s="80"/>
      <c r="G12" s="79"/>
      <c r="H12" s="211"/>
      <c r="I12" s="50"/>
      <c r="J12" s="50"/>
      <c r="K12" s="71"/>
      <c r="L12" s="71"/>
      <c r="M12" s="71"/>
      <c r="P12" s="59"/>
      <c r="Q12" s="68"/>
      <c r="T12" s="2"/>
      <c r="U12" s="2"/>
      <c r="V12" s="2"/>
      <c r="W12" s="2"/>
    </row>
    <row r="13" spans="2:25" ht="33" customHeight="1" x14ac:dyDescent="0.25">
      <c r="B13" s="270" t="s">
        <v>184</v>
      </c>
      <c r="C13" s="271"/>
      <c r="D13" s="287"/>
      <c r="E13" s="287"/>
      <c r="F13" s="271"/>
      <c r="G13" s="272"/>
      <c r="H13" s="88">
        <f>SUM(H10:H12)</f>
        <v>0</v>
      </c>
      <c r="I13"/>
      <c r="J13" s="59"/>
      <c r="K13" s="59"/>
      <c r="L13" s="59"/>
      <c r="M13" s="59"/>
      <c r="P13" s="59"/>
      <c r="Q13" s="14"/>
      <c r="T13" s="2"/>
      <c r="U13" s="2"/>
      <c r="W13" s="2"/>
    </row>
    <row r="14" spans="2:25" ht="30" customHeight="1" x14ac:dyDescent="0.25">
      <c r="B14" s="77"/>
      <c r="C14" s="77"/>
      <c r="D14" s="77"/>
      <c r="E14" s="77"/>
      <c r="F14" s="77"/>
      <c r="G14" s="77"/>
      <c r="H14" s="77"/>
      <c r="I14" s="78"/>
      <c r="J14" s="70"/>
      <c r="K14" s="70"/>
      <c r="L14" s="70"/>
      <c r="M14" s="70"/>
      <c r="R14" s="78"/>
      <c r="T14" s="2"/>
      <c r="U14" s="2"/>
      <c r="V14" s="2"/>
      <c r="W14" s="2"/>
      <c r="X14" s="2"/>
      <c r="Y14" s="2"/>
    </row>
    <row r="15" spans="2:25" ht="29.25" customHeight="1" x14ac:dyDescent="0.25">
      <c r="B15" s="264" t="s">
        <v>122</v>
      </c>
      <c r="C15" s="264"/>
      <c r="D15" s="264"/>
      <c r="E15" s="264"/>
      <c r="F15" s="264"/>
      <c r="G15" s="264"/>
      <c r="H15" s="264"/>
      <c r="I15" s="264"/>
      <c r="J15" s="264"/>
      <c r="K15" s="264"/>
      <c r="L15" s="264"/>
      <c r="M15" s="264"/>
      <c r="N15" s="264"/>
      <c r="O15" s="264"/>
      <c r="P15" s="264"/>
      <c r="Q15" s="264"/>
      <c r="R15" s="264"/>
      <c r="T15" s="2"/>
      <c r="U15" s="2"/>
      <c r="V15" s="2"/>
      <c r="W15" s="2"/>
      <c r="X15" s="2"/>
    </row>
    <row r="16" spans="2:25" ht="23.25" customHeight="1" x14ac:dyDescent="0.25">
      <c r="B16" s="269" t="s">
        <v>41</v>
      </c>
      <c r="C16" s="224"/>
      <c r="D16" s="75"/>
      <c r="E16" s="26" t="s">
        <v>4</v>
      </c>
      <c r="F16" s="223" t="s">
        <v>5</v>
      </c>
      <c r="G16" s="269"/>
      <c r="H16" s="269"/>
      <c r="I16" s="269"/>
      <c r="J16" s="269"/>
      <c r="K16" s="269"/>
      <c r="L16" s="269"/>
      <c r="M16" s="269"/>
      <c r="N16" s="269"/>
      <c r="O16" s="269"/>
      <c r="P16" s="269"/>
      <c r="Q16" s="224"/>
      <c r="R16" s="27"/>
      <c r="T16" s="1"/>
      <c r="U16" s="1"/>
      <c r="V16" s="1"/>
      <c r="W16" s="2"/>
      <c r="X16" s="2"/>
    </row>
    <row r="17" spans="1:24" ht="61.5" customHeight="1" x14ac:dyDescent="0.25">
      <c r="B17" s="24" t="s">
        <v>101</v>
      </c>
      <c r="C17" s="241" t="s">
        <v>102</v>
      </c>
      <c r="D17" s="242"/>
      <c r="E17" s="36" t="s">
        <v>3</v>
      </c>
      <c r="F17" s="24" t="s">
        <v>103</v>
      </c>
      <c r="G17" s="45" t="s">
        <v>0</v>
      </c>
      <c r="H17" s="5" t="s">
        <v>1</v>
      </c>
      <c r="I17" s="36" t="s">
        <v>45</v>
      </c>
      <c r="J17" s="25" t="s">
        <v>104</v>
      </c>
      <c r="K17" s="25" t="s">
        <v>105</v>
      </c>
      <c r="L17" s="241" t="s">
        <v>106</v>
      </c>
      <c r="M17" s="242"/>
      <c r="N17" s="6" t="s">
        <v>21</v>
      </c>
      <c r="O17" s="36" t="s">
        <v>22</v>
      </c>
      <c r="P17" s="6" t="s">
        <v>43</v>
      </c>
      <c r="Q17" s="13" t="s">
        <v>2</v>
      </c>
      <c r="R17" s="7" t="s">
        <v>44</v>
      </c>
      <c r="U17" t="s">
        <v>189</v>
      </c>
      <c r="V17" s="227" t="s">
        <v>186</v>
      </c>
      <c r="W17" s="228"/>
      <c r="X17" s="72" t="s">
        <v>188</v>
      </c>
    </row>
    <row r="18" spans="1:24" ht="15.75" customHeight="1" x14ac:dyDescent="0.25">
      <c r="A18" t="b">
        <f>IF(OR(C18= "Z992 - ZZP GGZ verblijfscomponent ", C18= "Z993 - ZZP VG&amp;LG ",C18= "Z994 - ZZP ZG verblijfscomponent "),1,FALSE)</f>
        <v>0</v>
      </c>
      <c r="B18" s="8"/>
      <c r="C18" s="233"/>
      <c r="D18" s="234"/>
      <c r="E18" s="60" t="str">
        <f>IF(C18="","",INDEX('Productcodelijst (seg 3)'!$I$3:$I$157,MATCH(C18,'Productcodelijst (seg 3)'!$C$3:$C$121,0)))</f>
        <v/>
      </c>
      <c r="F18" s="99"/>
      <c r="G18" s="60" t="str">
        <f>IF(C18="","",INDEX('Productcodelijst (seg 3)'!$G$3:$G$131,MATCH(C18,'Productcodelijst (seg 3)'!$C$3:$C$121,0)))</f>
        <v/>
      </c>
      <c r="H18" s="39" t="str">
        <f>IF(C18="","",INDEX('Productcodelijst (seg 3)'!$F$3:$F$123,MATCH(C18,'Productcodelijst (seg 3)'!$C$3:$C$121,0)))</f>
        <v/>
      </c>
      <c r="I18" s="53" t="str">
        <f>IF(C18="","",INDEX('Productcodelijst (seg 3)'!$H$3:$H$139,MATCH(C18,'Productcodelijst (seg 3)'!$C$3:$C$121,0)))</f>
        <v/>
      </c>
      <c r="J18" s="12"/>
      <c r="K18" s="29"/>
      <c r="L18" s="257"/>
      <c r="M18" s="258"/>
      <c r="N18" s="42" t="str">
        <f>IF(F18="","",F18*INDEX('Productcodelijst (seg 3)'!$H$3:$H$120,MATCH('Schakeltool HvB 2020'!C18,'Productcodelijst (seg 3)'!$C$3:$C$120,0)))</f>
        <v/>
      </c>
      <c r="O18" s="103" t="str">
        <f>(IF(H18="","",
ROUND(IF(K18="","",
IF(H18="totaal over periode",1,
IF(H18="per week",DATEDIF(J18,K18,"D")/7,
IF(H18="per maand",DATEDIF(J18,K18,"M")+1,
IF(H18="per etmaal",INDEX(P:P,MATCH(1,U:U,0),
IF(H18="per dag",DATEDIF(J18,K18,"D")+1,
IF(H18="per dagdeel",DATEDIF(J18,K18,"D")/6,
)))))))),0)))</f>
        <v/>
      </c>
      <c r="P18" s="104" t="str">
        <f>IF(F18="","",IF(O18="","",ROUND(F18*O18,0)))</f>
        <v/>
      </c>
      <c r="Q18" s="34" t="str">
        <f>IF(C18="","",
IF(F18="","Voer volume in!",
IF(J18="","Voer start toewijzing in!",
IF(K18="","Voer einde toewijzing in!",N18*O18
))))</f>
        <v/>
      </c>
      <c r="R18" s="34" t="str">
        <f>IF(Q18="","",
IF(Q18="Voer start toewijzing in!","",
IF(Q18="Voer einde toewijzing in!","",
IF(Q18="Voer volume in!","",
IF(Q18&gt;50000,"Contractwaarde &gt;€50.000,-",
IF(VLOOKUP(C18,'Productcodelijst (seg 3)'!$C$3:$J$120,8,0)&lt;F18,"Afgegeven volume boven norm",
"Toewijzing akkoord"))))))</f>
        <v/>
      </c>
      <c r="U18" t="b">
        <f>IF(OR(C18= "Z911 - Toeslag ZZP MFC ",
C18= "Z912 - Toeslag ZZP observatie ",
C18= "Z978 - Toeslag ZZP woonzorg GHZ kind ",
C18= "Z979 - Toeslag ZZP woonzorg GHZ jeugd ",
C18="Z993 - ZZP VG&amp;LG ",
C18="Z994 - ZZP ZG verblijfscomponent ",
C18="Z996 - ZZP V&amp;V verblijf niet-geïndiceerd ",
C18= "Z992 - ZZP GGZ verblijfscomponent "),1,FALSE)</f>
        <v>0</v>
      </c>
      <c r="V18" s="96" t="b">
        <f>IF(OR(C18= "Z513 - ZZP 1LVG incl. BH incl. DB ",
C18= "Z523 - ZZP 2LVG incl. BH incl. DB ",
C18= "Z533 - ZZP 3LVG incl. BH incl. DB ",
C18= "Z543 - ZZP 4 LVG incl. BH incl. DB ",
C18= "Z553 - ZZP 5LVG incl. BH incl. DB "),1,FALSE)</f>
        <v>0</v>
      </c>
      <c r="W18" s="96" t="b">
        <f>IF(AND(V18=1,F18&gt;5),1,FALSE)</f>
        <v>0</v>
      </c>
      <c r="X18">
        <f>IF(AND(C18="HLOG - begeleiding i.v.m. logeren ",F18&gt;3),1,0)</f>
        <v>0</v>
      </c>
    </row>
    <row r="19" spans="1:24" ht="15.75" customHeight="1" x14ac:dyDescent="0.25">
      <c r="A19" t="b">
        <f t="shared" ref="A19:A24" si="0">IF(OR(C19= "Z992 - ZZP GGZ verblijfscomponent ", C19= "Z993 - ZZP VG&amp;LG ",C19= "Z994 - ZZP ZG verblijfscomponent "),1,FALSE)</f>
        <v>0</v>
      </c>
      <c r="B19" s="37"/>
      <c r="C19" s="235"/>
      <c r="D19" s="236"/>
      <c r="E19" s="111" t="str">
        <f>IF(C19="","",INDEX('Productcodelijst (seg 3)'!$I$3:$I$157,MATCH(C19,'Productcodelijst (seg 3)'!$C$3:$C$121,0)))</f>
        <v/>
      </c>
      <c r="F19" s="110"/>
      <c r="G19" s="111" t="str">
        <f>IF(C19="","",INDEX('Productcodelijst (seg 3)'!$G$3:$G$131,MATCH(C19,'Productcodelijst (seg 3)'!$C$3:$C$121,0)))</f>
        <v/>
      </c>
      <c r="H19" s="40" t="str">
        <f>IF(C19="","",INDEX('Productcodelijst (seg 3)'!$F$3:$F$123,MATCH(C19,'Productcodelijst (seg 3)'!$C$3:$C$121,0)))</f>
        <v/>
      </c>
      <c r="I19" s="54" t="str">
        <f>IF(C19="","",INDEX('Productcodelijst (seg 3)'!$H$3:$H$139,MATCH(C19,'Productcodelijst (seg 3)'!$C$3:$C$121,0)))</f>
        <v/>
      </c>
      <c r="J19" s="22"/>
      <c r="K19" s="30"/>
      <c r="L19" s="253"/>
      <c r="M19" s="254"/>
      <c r="N19" s="43" t="str">
        <f>IF(F19="","",F19*INDEX('Productcodelijst (seg 3)'!$H$3:$H$120,MATCH('Schakeltool HvB 2020'!C19,'Productcodelijst (seg 3)'!$C$3:$C$120,0)))</f>
        <v/>
      </c>
      <c r="O19" s="102" t="str">
        <f t="shared" ref="O19:O24" si="1">(IF(H19="","",
ROUND(IF(K19="","",
IF(H19="totaal over periode",1,
IF(H19="per week",DATEDIF(J19,K19,"D")/7,
IF(H19="per maand",DATEDIF(J19,K19,"M")+1,
IF(H19="per etmaal",INDEX(P:P,MATCH(1,U:U,0),
IF(H19="per dag",DATEDIF(J19,K19,"D")+1,
IF(H19="per dagdeel",DATEDIF(J19,K19,"D")/6,
)))))))),0)))</f>
        <v/>
      </c>
      <c r="P19" s="97" t="str">
        <f t="shared" ref="P19:P24" si="2">IF(F19="","",IF(O19="","",ROUND(F19*O19,0)))</f>
        <v/>
      </c>
      <c r="Q19" s="69" t="str">
        <f t="shared" ref="Q19:Q22" si="3">IF(C19="","",
IF(F19="","Voer volume in!",
IF(J19="","Voer start toewijzing in!",
IF(K19="","Voer einde toewijzing in!",N19*O19
))))</f>
        <v/>
      </c>
      <c r="R19" s="33" t="str">
        <f>IF(Q19="","",
IF(Q19="Voer start toewijzing in!","",
IF(Q19="Voer einde toewijzing in!","",
IF(Q19="Voer volume in!","",
IF(Q19&gt;50000,"Contractwaarde &gt;€50.000,-",
IF(VLOOKUP(C19,'Productcodelijst (seg 3)'!$C$3:$J$120,8,0)&lt;F19,"Afgegeven volume boven norm",
"Toewijzing akkoord"))))))</f>
        <v/>
      </c>
      <c r="U19" t="b">
        <f t="shared" ref="U19:U25" si="4">IF(OR(C19= "Z911 - Toeslag ZZP MFC ",
C19= "Z912 - Toeslag ZZP observatie ",
C19= "Z978 - Toeslag ZZP woonzorg GHZ kind ",
C19= "Z979 - Toeslag ZZP woonzorg GHZ jeugd ",
C19="Z993 - ZZP VG&amp;LG ",
C19="Z994 - ZZP ZG verblijfscomponent ",
C19="Z996 - ZZP V&amp;V verblijf niet-geïndiceerd ",
C19= "Z992 - ZZP GGZ verblijfscomponent "),1,FALSE)</f>
        <v>0</v>
      </c>
      <c r="V19" s="96" t="b">
        <f t="shared" ref="V19:V25" si="5">IF(OR(C19= "Z513 - ZZP 1LVG incl. BH incl. DB ",
C19= "Z523 - ZZP 2LVG incl. BH incl. DB ",
C19="Z993 - ZZP VG&amp;LG ",
C19= "Z533 - ZZP 3LVG incl. BH incl. DB ",
C19= "Z543 - ZZP 4 LVG incl. BH incl. DB ",
C19= "Z553 - ZZP 5LVG incl. BH incl. DB "),1,FALSE)</f>
        <v>0</v>
      </c>
      <c r="W19" s="96" t="b">
        <f t="shared" ref="W19:W25" si="6">IF(AND(V19=1,F19&gt;5),1,FALSE)</f>
        <v>0</v>
      </c>
      <c r="X19">
        <f t="shared" ref="X19:X25" si="7">IF(AND(C19="HLOG - begeleiding i.v.m. logeren ",F19&gt;3),1,0)</f>
        <v>0</v>
      </c>
    </row>
    <row r="20" spans="1:24" ht="15.75" customHeight="1" x14ac:dyDescent="0.25">
      <c r="A20" t="b">
        <f t="shared" si="0"/>
        <v>0</v>
      </c>
      <c r="B20" s="38"/>
      <c r="C20" s="237"/>
      <c r="D20" s="238"/>
      <c r="E20" s="62" t="str">
        <f>IF(C20="","",INDEX('Productcodelijst (seg 3)'!$I$3:$I$157,MATCH(C20,'Productcodelijst (seg 3)'!$C$3:$C$121,0)))</f>
        <v/>
      </c>
      <c r="F20" s="100"/>
      <c r="G20" s="62" t="str">
        <f>IF(C20="","",INDEX('Productcodelijst (seg 3)'!$G$3:$G$131,MATCH(C20,'Productcodelijst (seg 3)'!$C$3:$C$121,0)))</f>
        <v/>
      </c>
      <c r="H20" s="41" t="str">
        <f>IF(C20="","",INDEX('Productcodelijst (seg 3)'!$F$3:$F$123,MATCH(C20,'Productcodelijst (seg 3)'!$C$3:$C$121,0)))</f>
        <v/>
      </c>
      <c r="I20" s="55" t="str">
        <f>IF(C20="","",INDEX('Productcodelijst (seg 3)'!$H$3:$H$139,MATCH(C20,'Productcodelijst (seg 3)'!$C$3:$C$121,0)))</f>
        <v/>
      </c>
      <c r="J20" s="23"/>
      <c r="K20" s="31"/>
      <c r="L20" s="259"/>
      <c r="M20" s="260"/>
      <c r="N20" s="43" t="str">
        <f>IF(F20="","",F20*INDEX('Productcodelijst (seg 3)'!$H$3:$H$120,MATCH('Schakeltool HvB 2020'!C20,'Productcodelijst (seg 3)'!$C$3:$C$120,0)))</f>
        <v/>
      </c>
      <c r="O20" s="105" t="str">
        <f t="shared" si="1"/>
        <v/>
      </c>
      <c r="P20" s="106" t="str">
        <f t="shared" si="2"/>
        <v/>
      </c>
      <c r="Q20" s="34" t="str">
        <f t="shared" si="3"/>
        <v/>
      </c>
      <c r="R20" s="34" t="str">
        <f>IF(Q20="","",
IF(Q20="Voer start toewijzing in!","",
IF(Q20="Voer einde toewijzing in!","",
IF(Q20="Voer volume in!","",
IF(Q20&gt;50000,"Contractwaarde &gt;€50.000,-",
IF(VLOOKUP(C20,'Productcodelijst (seg 3)'!$C$3:$J$120,8,0)&lt;F20,"Afgegeven volume boven norm",
"Toewijzing akkoord"))))))</f>
        <v/>
      </c>
      <c r="U20" t="b">
        <f t="shared" si="4"/>
        <v>0</v>
      </c>
      <c r="V20" s="96" t="b">
        <f t="shared" si="5"/>
        <v>0</v>
      </c>
      <c r="W20" s="96" t="b">
        <f t="shared" si="6"/>
        <v>0</v>
      </c>
      <c r="X20">
        <f t="shared" si="7"/>
        <v>0</v>
      </c>
    </row>
    <row r="21" spans="1:24" ht="15.75" customHeight="1" x14ac:dyDescent="0.25">
      <c r="A21" t="b">
        <f t="shared" si="0"/>
        <v>0</v>
      </c>
      <c r="B21" s="37"/>
      <c r="C21" s="235"/>
      <c r="D21" s="236"/>
      <c r="E21" s="61" t="str">
        <f>IF(C21="","",INDEX('Productcodelijst (seg 3)'!$I$3:$I$157,MATCH(C21,'Productcodelijst (seg 3)'!$C$3:$C$121,0)))</f>
        <v/>
      </c>
      <c r="F21" s="98"/>
      <c r="G21" s="61" t="str">
        <f>IF(C21="","",INDEX('Productcodelijst (seg 3)'!$G$3:$G$131,MATCH(C21,'Productcodelijst (seg 3)'!$C$3:$C$121,0)))</f>
        <v/>
      </c>
      <c r="H21" s="40" t="str">
        <f>IF(C21="","",INDEX('Productcodelijst (seg 3)'!$F$3:$F$123,MATCH(C21,'Productcodelijst (seg 3)'!$C$3:$C$121,0)))</f>
        <v/>
      </c>
      <c r="I21" s="54" t="str">
        <f>IF(C21="","",INDEX('Productcodelijst (seg 3)'!$H$3:$H$139,MATCH(C21,'Productcodelijst (seg 3)'!$C$3:$C$121,0)))</f>
        <v/>
      </c>
      <c r="J21" s="22"/>
      <c r="K21" s="30"/>
      <c r="L21" s="253"/>
      <c r="M21" s="254"/>
      <c r="N21" s="43" t="str">
        <f>IF(F21="","",F21*INDEX('Productcodelijst (seg 3)'!$H$3:$H$120,MATCH('Schakeltool HvB 2020'!C21,'Productcodelijst (seg 3)'!$C$3:$C$120,0)))</f>
        <v/>
      </c>
      <c r="O21" s="102" t="str">
        <f t="shared" si="1"/>
        <v/>
      </c>
      <c r="P21" s="97" t="str">
        <f t="shared" si="2"/>
        <v/>
      </c>
      <c r="Q21" s="33" t="str">
        <f t="shared" si="3"/>
        <v/>
      </c>
      <c r="R21" s="33" t="str">
        <f>IF(Q21="","",
IF(Q21="Voer start toewijzing in!","",
IF(Q21="Voer einde toewijzing in!","",
IF(Q21="Voer volume in!","",
IF(Q21&gt;50000,"Contractwaarde &gt;€50.000,-",
IF(VLOOKUP(C21,'Productcodelijst (seg 3)'!$C$3:$J$120,8,0)&lt;F21,"Afgegeven volume boven norm",
"Toewijzing akkoord"))))))</f>
        <v/>
      </c>
      <c r="U21" t="b">
        <f t="shared" si="4"/>
        <v>0</v>
      </c>
      <c r="V21" s="96" t="b">
        <f t="shared" si="5"/>
        <v>0</v>
      </c>
      <c r="W21" s="96" t="b">
        <f t="shared" si="6"/>
        <v>0</v>
      </c>
      <c r="X21">
        <f t="shared" si="7"/>
        <v>0</v>
      </c>
    </row>
    <row r="22" spans="1:24" ht="15.75" customHeight="1" x14ac:dyDescent="0.25">
      <c r="A22" t="b">
        <f t="shared" si="0"/>
        <v>0</v>
      </c>
      <c r="B22" s="38"/>
      <c r="C22" s="237"/>
      <c r="D22" s="238"/>
      <c r="E22" s="62" t="str">
        <f>IF(C22="","",INDEX('Productcodelijst (seg 3)'!$I$3:$I$157,MATCH(C22,'Productcodelijst (seg 3)'!$C$3:$C$121,0)))</f>
        <v/>
      </c>
      <c r="F22" s="100"/>
      <c r="G22" s="62" t="str">
        <f>IF(C22="","",INDEX('Productcodelijst (seg 3)'!$G$3:$G$131,MATCH(C22,'Productcodelijst (seg 3)'!$C$3:$C$121,0)))</f>
        <v/>
      </c>
      <c r="H22" s="41" t="str">
        <f>IF(C22="","",INDEX('Productcodelijst (seg 3)'!$F$3:$F$123,MATCH(C22,'Productcodelijst (seg 3)'!$C$3:$C$121,0)))</f>
        <v/>
      </c>
      <c r="I22" s="55" t="str">
        <f>IF(C22="","",INDEX('Productcodelijst (seg 3)'!$H$3:$H$139,MATCH(C22,'Productcodelijst (seg 3)'!$C$3:$C$121,0)))</f>
        <v/>
      </c>
      <c r="J22" s="23"/>
      <c r="K22" s="31"/>
      <c r="L22" s="259"/>
      <c r="M22" s="260"/>
      <c r="N22" s="43" t="str">
        <f>IF(F22="","",F22*INDEX('Productcodelijst (seg 3)'!$H$3:$H$120,MATCH('Schakeltool HvB 2020'!C22,'Productcodelijst (seg 3)'!$C$3:$C$120,0)))</f>
        <v/>
      </c>
      <c r="O22" s="105" t="str">
        <f t="shared" si="1"/>
        <v/>
      </c>
      <c r="P22" s="106" t="str">
        <f t="shared" si="2"/>
        <v/>
      </c>
      <c r="Q22" s="34" t="str">
        <f t="shared" si="3"/>
        <v/>
      </c>
      <c r="R22" s="34" t="str">
        <f>IF(Q22="","",
IF(Q22="Voer start toewijzing in!","",
IF(Q22="Voer einde toewijzing in!","",
IF(Q22="Voer volume in!","",
IF(Q22&gt;50000,"Contractwaarde &gt;€50.000,-",
IF(VLOOKUP(C22,'Productcodelijst (seg 3)'!$C$3:$J$120,8,0)&lt;F22,"Afgegeven volume boven norm",
"Toewijzing akkoord"))))))</f>
        <v/>
      </c>
      <c r="U22" t="b">
        <f t="shared" si="4"/>
        <v>0</v>
      </c>
      <c r="V22" s="96" t="b">
        <f t="shared" si="5"/>
        <v>0</v>
      </c>
      <c r="W22" s="96" t="b">
        <f t="shared" si="6"/>
        <v>0</v>
      </c>
      <c r="X22">
        <f t="shared" si="7"/>
        <v>0</v>
      </c>
    </row>
    <row r="23" spans="1:24" ht="15.75" customHeight="1" x14ac:dyDescent="0.25">
      <c r="A23" t="b">
        <f t="shared" si="0"/>
        <v>0</v>
      </c>
      <c r="B23" s="37"/>
      <c r="C23" s="235"/>
      <c r="D23" s="236"/>
      <c r="E23" s="61" t="str">
        <f>IF(C23="","",INDEX('Productcodelijst (seg 3)'!$I$3:$I$157,MATCH(C23,'Productcodelijst (seg 3)'!$C$3:$C$121,0)))</f>
        <v/>
      </c>
      <c r="F23" s="98"/>
      <c r="G23" s="61" t="str">
        <f>IF(C23="","",INDEX('Productcodelijst (seg 3)'!$G$3:$G$131,MATCH(C23,'Productcodelijst (seg 3)'!$C$3:$C$121,0)))</f>
        <v/>
      </c>
      <c r="H23" s="40" t="str">
        <f>IF(C23="","",INDEX('Productcodelijst (seg 3)'!$F$3:$F$123,MATCH(C23,'Productcodelijst (seg 3)'!$C$3:$C$121,0)))</f>
        <v/>
      </c>
      <c r="I23" s="54" t="str">
        <f>IF(C23="","",INDEX('Productcodelijst (seg 3)'!$H$3:$H$139,MATCH(C23,'Productcodelijst (seg 3)'!$C$3:$C$121,0)))</f>
        <v/>
      </c>
      <c r="J23" s="22"/>
      <c r="K23" s="30"/>
      <c r="L23" s="253"/>
      <c r="M23" s="254"/>
      <c r="N23" s="43" t="str">
        <f>IF(F23="","",F23*INDEX('Productcodelijst (seg 3)'!$H$3:$H$120,MATCH('Schakeltool HvB 2020'!C23,'Productcodelijst (seg 3)'!$C$3:$C$120,0)))</f>
        <v/>
      </c>
      <c r="O23" s="102" t="str">
        <f t="shared" si="1"/>
        <v/>
      </c>
      <c r="P23" s="97" t="str">
        <f t="shared" si="2"/>
        <v/>
      </c>
      <c r="Q23" s="33" t="str">
        <f>IF(C23="","",
IF(F23="","Voer volume in!",
IF(J23="","Voer start toewijzing in!",
IF(K23="","Voer einde toewijzing in!",N23*O23
))))</f>
        <v/>
      </c>
      <c r="R23" s="33" t="str">
        <f>IF(Q23="","",
IF(Q23="Voer start toewijzing in!","",
IF(Q23="Voer einde toewijzing in!","",
IF(Q23="Voer volume in!","",
IF(Q23&gt;50000,"Contractwaarde &gt;€50.000,-",
IF(VLOOKUP(C23,'Productcodelijst (seg 3)'!$C$3:$J$120,8,0)&lt;F23,"Afgegeven volume boven norm",
"Toewijzing akkoord"))))))</f>
        <v/>
      </c>
      <c r="U23" t="b">
        <f t="shared" si="4"/>
        <v>0</v>
      </c>
      <c r="V23" s="96" t="b">
        <f t="shared" si="5"/>
        <v>0</v>
      </c>
      <c r="W23" s="96" t="b">
        <f t="shared" si="6"/>
        <v>0</v>
      </c>
      <c r="X23">
        <f t="shared" si="7"/>
        <v>0</v>
      </c>
    </row>
    <row r="24" spans="1:24" ht="15.75" customHeight="1" x14ac:dyDescent="0.25">
      <c r="A24" t="b">
        <f t="shared" si="0"/>
        <v>0</v>
      </c>
      <c r="B24" s="38"/>
      <c r="C24" s="239"/>
      <c r="D24" s="240"/>
      <c r="E24" s="63" t="str">
        <f>IF(C24="","",INDEX('Productcodelijst (seg 3)'!$I$3:$I$157,MATCH(C24,'Productcodelijst (seg 3)'!$C$3:$C$121,0)))</f>
        <v/>
      </c>
      <c r="F24" s="101"/>
      <c r="G24" s="63" t="str">
        <f>IF(C24="","",INDEX('Productcodelijst (seg 3)'!$G$3:$G$131,MATCH(C24,'Productcodelijst (seg 3)'!$C$3:$C$121,0)))</f>
        <v/>
      </c>
      <c r="H24" s="41" t="str">
        <f>IF(C24="","",INDEX('Productcodelijst (seg 3)'!$F$3:$F$123,MATCH(C24,'Productcodelijst (seg 3)'!$C$3:$C$121,0)))</f>
        <v/>
      </c>
      <c r="I24" s="55" t="str">
        <f>IF(C24="","",INDEX('Productcodelijst (seg 3)'!$H$3:$H$139,MATCH(C24,'Productcodelijst (seg 3)'!$C$3:$C$121,0)))</f>
        <v/>
      </c>
      <c r="J24" s="23"/>
      <c r="K24" s="31"/>
      <c r="L24" s="255"/>
      <c r="M24" s="256"/>
      <c r="N24" s="44" t="str">
        <f>IF(F24="","",F24*INDEX('Productcodelijst (seg 3)'!$H$3:$H$120,MATCH('Schakeltool HvB 2020'!C24,'Productcodelijst (seg 3)'!$C$3:$C$120,0)))</f>
        <v/>
      </c>
      <c r="O24" s="107" t="str">
        <f t="shared" si="1"/>
        <v/>
      </c>
      <c r="P24" s="106" t="str">
        <f t="shared" si="2"/>
        <v/>
      </c>
      <c r="Q24" s="35" t="str">
        <f>IF(C24="","",
IF(F24="","Voer volume in!",
IF(J24="","Voer start toewijzing in!",
IF(K24="","Voer einde toewijzing in!",N24*O24
))))</f>
        <v/>
      </c>
      <c r="R24" s="35" t="str">
        <f>IF(Q24="","",
IF(Q24="Voer start toewijzing in!","",
IF(Q24="Voer einde toewijzing in!","",
IF(Q24="Voer volume in!","",
IF(Q24&gt;50000,"Contractwaarde &gt;€50.000,-",
IF(VLOOKUP(C24,'Productcodelijst (seg 3)'!$C$3:$J$120,8,0)&lt;F24,"Afgegeven volume boven norm",
"Toewijzing akkoord"))))))</f>
        <v/>
      </c>
      <c r="U24" t="b">
        <f t="shared" si="4"/>
        <v>0</v>
      </c>
      <c r="V24" s="96" t="b">
        <f t="shared" si="5"/>
        <v>0</v>
      </c>
      <c r="W24" s="96" t="b">
        <f t="shared" si="6"/>
        <v>0</v>
      </c>
      <c r="X24">
        <f t="shared" si="7"/>
        <v>0</v>
      </c>
    </row>
    <row r="25" spans="1:24" ht="23.25" customHeight="1" thickBot="1" x14ac:dyDescent="0.3">
      <c r="B25" s="261" t="s">
        <v>128</v>
      </c>
      <c r="C25" s="262"/>
      <c r="D25" s="262"/>
      <c r="E25" s="262"/>
      <c r="F25" s="261"/>
      <c r="G25" s="262"/>
      <c r="H25" s="261"/>
      <c r="I25" s="261"/>
      <c r="J25" s="261"/>
      <c r="K25" s="261"/>
      <c r="L25" s="261"/>
      <c r="M25" s="261"/>
      <c r="N25" s="261"/>
      <c r="O25" s="262"/>
      <c r="P25" s="263"/>
      <c r="Q25" s="32">
        <f>SUBTOTAL(9,$Q$18:$Q$24)</f>
        <v>0</v>
      </c>
      <c r="R25" s="28"/>
      <c r="U25" t="b">
        <f t="shared" si="4"/>
        <v>0</v>
      </c>
      <c r="V25" s="96" t="b">
        <f t="shared" si="5"/>
        <v>0</v>
      </c>
      <c r="W25" s="96" t="b">
        <f t="shared" si="6"/>
        <v>0</v>
      </c>
      <c r="X25">
        <f t="shared" si="7"/>
        <v>0</v>
      </c>
    </row>
    <row r="26" spans="1:24" ht="23.25" customHeight="1" thickTop="1" thickBot="1" x14ac:dyDescent="0.3">
      <c r="B26" s="225"/>
      <c r="C26" s="225"/>
      <c r="D26" s="225"/>
      <c r="E26" s="225"/>
      <c r="F26" s="225"/>
      <c r="G26" s="225"/>
      <c r="H26" s="225"/>
      <c r="I26" s="225"/>
      <c r="J26" s="16"/>
      <c r="K26" s="16"/>
      <c r="L26" s="16"/>
      <c r="M26" s="16"/>
      <c r="N26" s="16"/>
      <c r="O26" s="14"/>
      <c r="P26" s="229"/>
      <c r="Q26" s="14"/>
      <c r="R26" s="17"/>
      <c r="V26" s="109">
        <f>COUNTIF(C:C, "Z993 - ZZP VG&amp;LG ")</f>
        <v>0</v>
      </c>
      <c r="W26" s="109"/>
      <c r="X26" s="4"/>
    </row>
    <row r="27" spans="1:24" ht="31.5" customHeight="1" x14ac:dyDescent="0.25">
      <c r="B27" s="226"/>
      <c r="C27" s="226"/>
      <c r="D27" s="226"/>
      <c r="E27" s="226"/>
      <c r="F27" s="226"/>
      <c r="G27" s="226"/>
      <c r="H27" s="226"/>
      <c r="I27" s="226"/>
      <c r="J27" s="265" t="s">
        <v>32</v>
      </c>
      <c r="K27" s="264"/>
      <c r="L27" s="264"/>
      <c r="M27" s="264"/>
      <c r="O27" s="15"/>
      <c r="P27" s="230"/>
      <c r="Q27" s="247" t="str">
        <f>IF($M$4="","Vul controle vraag in",
IF($C$5="intensiteit D","Verstuur naar Schakelteam, zij maken met jou een afspraak om de casus te bespreken",
IF($C$5="intensiteit E","Verstuur naar Schakelteam, zij maken met jou een afspraak om de casus te bespreken",
IF($C$5="intensiteit F","Verstuur naar Schakelteam, zij maken met jou een afspraak om de casus te bespreken",
IF($C$5="intensiteit G","Verstuur naar Schakelteam, zij maken met jou een afspraak om de casus te bespreken",
IF($M$6="Ja","Verstuur naar Schakelteam, zij maken met jou een afspraak om de casus te bespreken",
IF(AND($C$5="intensiteit A",DATEDIF($E$5,$F$5,"D")&lt;60,DATEDIF($E$5,$F$5,"D")&gt;=1),"Verstuur naar Schakelteam, zij maken met jou een afspraak om de casus te bespreken",
IF(AND($C$5="intensiteit B",DATEDIF($E$5,$F$5,"D")&lt;120,DATEDIF($E$5,$F$5,"D")&gt;=1),"Verstuur naar Schakelteam, zij maken met jou een afspraak om de casus te bespreken",
IF(AND($C$5="intensiteit C",DATEDIF($E$5,$F$5,"D")&lt;180,DATEDIF($E$5,$F$5,"D")&gt;=1),"Verstuur naar Schakelteam, zij maken met jou een afspraak om de casus te bespreken",
IF(AND($C$5="intensiteit D",DATEDIF($E$5,$F$5,"D")&lt;300,DATEDIF($E$5,$F$5,"D")&gt;=1),"Verstuur naar Schakelteam, zij maken met jou een afspraak om de casus te bespreken",
IF(AND($H$6="",$R$25="",$H$13&gt;49999),"Toewijzingen zijn akkoord",
IF(AND($H$6&gt;0,COUNTIF(B18:B24,"verblijf GGZ")&gt;0,COUNTIF(F18:F24,"&gt;"&amp;1)),"Verstuur naar Schakelteam, zij maken met jou een afspraak om de casus te bespreken",
IF(AND($H$6&gt;0,COUNTIF(B18:B24,"verblijf (JOH)")&gt;0,COUNTIF(F18:F24,"&gt;"&amp;1)),"Verstuur naar Schakelteam, zij maken met jou een afspraak om de casus te bespreken",
IF(AND($H$6&gt;0,COUNTIF(B18:B24,"Verblijf (LVB)")&gt;0,COUNTIF(F18:F24,"&gt;"&amp;1)),"Verstuur naar Schakelteam, zij maken met jou een afspraak om de casus te bespreken",
IF(AND($H$6&gt;0,COUNTIF(B18:B24,"Pleegzorg")&gt;0,COUNTIF(F18:F24,"&gt;"&amp;1)),"Verstuur naar Schakelteam, zij maken met jou een afspraak om de casus te bespreken",
IF(COUNTIF(W18:W25,"&gt;"&amp;0),"Verstuur naar Schakelteam, zij maken met jou een afspraak om de casus te bespreken",
IF(COUNTIF(X18:X25,"&gt;"&amp;0),"Verstuur naar Schakelteam, zij maken met jou een afspraak om de casus te bespreken",
IF(AND(COUNTIF($R$18:$R$24,"Afgegeven volume boven norm")&lt;1,$M$30&lt;50000,
COUNTIF($M$4,"Ja")&lt;1),
"Toewijzingen zijn akkoord","Verstuur naar Schakelteam, zij maken met jou een afspraak om de casus te bespreken"))))))))))))))))))</f>
        <v>Vul controle vraag in</v>
      </c>
      <c r="R27" s="248"/>
      <c r="X27" s="4"/>
    </row>
    <row r="28" spans="1:24" ht="45" customHeight="1" x14ac:dyDescent="0.25">
      <c r="B28" s="226"/>
      <c r="C28" s="226"/>
      <c r="D28" s="226"/>
      <c r="E28" s="226"/>
      <c r="F28" s="226"/>
      <c r="G28" s="226"/>
      <c r="H28" s="226"/>
      <c r="I28" s="226"/>
      <c r="J28" s="266" t="s">
        <v>187</v>
      </c>
      <c r="K28" s="267"/>
      <c r="L28" s="56"/>
      <c r="M28" s="19">
        <f>SUM(Q25+H13)</f>
        <v>0</v>
      </c>
      <c r="O28" s="17"/>
      <c r="P28" s="230"/>
      <c r="Q28" s="249"/>
      <c r="R28" s="250"/>
      <c r="T28" s="4"/>
      <c r="U28" s="4"/>
      <c r="V28" s="4"/>
      <c r="W28" s="4"/>
    </row>
    <row r="29" spans="1:24" ht="29.25" customHeight="1" thickBot="1" x14ac:dyDescent="0.3">
      <c r="B29" s="226"/>
      <c r="C29" s="226"/>
      <c r="D29" s="226"/>
      <c r="E29" s="226"/>
      <c r="F29" s="226"/>
      <c r="G29" s="226"/>
      <c r="H29" s="226"/>
      <c r="I29" s="226"/>
      <c r="J29" s="231" t="s">
        <v>129</v>
      </c>
      <c r="K29" s="232"/>
      <c r="L29" s="57"/>
      <c r="M29" s="20">
        <f>H6</f>
        <v>0</v>
      </c>
      <c r="O29" s="17"/>
      <c r="P29" s="230"/>
      <c r="Q29" s="251"/>
      <c r="R29" s="252"/>
    </row>
    <row r="30" spans="1:24" ht="15.75" customHeight="1" thickBot="1" x14ac:dyDescent="0.3">
      <c r="B30" s="226"/>
      <c r="C30" s="226"/>
      <c r="D30" s="226"/>
      <c r="E30" s="226"/>
      <c r="F30" s="226"/>
      <c r="G30" s="226"/>
      <c r="H30" s="226"/>
      <c r="I30" s="226"/>
      <c r="J30" s="245" t="s">
        <v>33</v>
      </c>
      <c r="K30" s="246"/>
      <c r="L30" s="58"/>
      <c r="M30" s="21">
        <f>SUM(M28:M29)</f>
        <v>0</v>
      </c>
      <c r="P30" s="230"/>
      <c r="R30" s="18"/>
    </row>
    <row r="31" spans="1:24" ht="15.75" customHeight="1" thickTop="1" x14ac:dyDescent="0.25">
      <c r="B31" s="226"/>
      <c r="C31" s="226"/>
      <c r="D31" s="226"/>
      <c r="E31" s="226"/>
      <c r="F31" s="226"/>
      <c r="G31" s="226"/>
      <c r="H31" s="226"/>
      <c r="I31" s="226"/>
      <c r="J31" s="229"/>
      <c r="K31" s="229"/>
      <c r="L31" s="229"/>
      <c r="M31" s="229"/>
      <c r="P31" s="230"/>
    </row>
    <row r="32" spans="1:24" ht="15.75" customHeight="1" x14ac:dyDescent="0.25">
      <c r="B32" s="226"/>
      <c r="C32" s="226"/>
      <c r="D32" s="226"/>
      <c r="E32" s="226"/>
      <c r="F32" s="226"/>
      <c r="G32" s="226"/>
      <c r="H32" s="226"/>
      <c r="I32" s="226"/>
      <c r="J32" s="230"/>
      <c r="K32" s="230"/>
      <c r="L32" s="230"/>
      <c r="M32" s="230"/>
      <c r="P32" s="230"/>
    </row>
    <row r="33" spans="2:21" ht="15.75" customHeight="1" x14ac:dyDescent="0.25">
      <c r="B33" s="226"/>
      <c r="C33" s="226"/>
      <c r="D33" s="226"/>
      <c r="E33" s="226"/>
      <c r="F33" s="226"/>
      <c r="G33" s="226"/>
      <c r="H33" s="226"/>
      <c r="I33" s="226"/>
      <c r="J33" s="230"/>
      <c r="K33" s="230"/>
      <c r="L33" s="230"/>
      <c r="M33" s="230"/>
      <c r="P33" s="230"/>
    </row>
    <row r="34" spans="2:21" ht="24" customHeight="1" x14ac:dyDescent="0.25">
      <c r="B34" s="226"/>
      <c r="C34" s="226"/>
      <c r="D34" s="226"/>
      <c r="E34" s="226"/>
      <c r="F34" s="226"/>
      <c r="G34" s="226"/>
      <c r="H34" s="226"/>
      <c r="I34" s="226"/>
      <c r="J34" s="230"/>
      <c r="K34" s="230"/>
      <c r="L34" s="230"/>
      <c r="M34" s="230"/>
      <c r="P34" s="230"/>
    </row>
    <row r="35" spans="2:21" ht="15.75" customHeight="1" x14ac:dyDescent="0.25">
      <c r="B35" s="226"/>
      <c r="C35" s="226"/>
      <c r="D35" s="226"/>
      <c r="E35" s="226"/>
      <c r="F35" s="226"/>
      <c r="G35" s="226"/>
      <c r="H35" s="226"/>
      <c r="I35" s="226"/>
      <c r="J35" s="230"/>
      <c r="K35" s="230"/>
      <c r="L35" s="230"/>
      <c r="M35" s="230"/>
      <c r="P35" s="230"/>
      <c r="Q35" s="244"/>
      <c r="R35" s="244"/>
      <c r="S35" s="244"/>
      <c r="T35" s="10"/>
      <c r="U35" s="3"/>
    </row>
    <row r="36" spans="2:21" ht="15" customHeight="1" x14ac:dyDescent="0.25">
      <c r="B36" s="226"/>
      <c r="C36" s="226"/>
      <c r="D36" s="226"/>
      <c r="E36" s="226"/>
      <c r="F36" s="226"/>
      <c r="G36" s="226"/>
      <c r="H36" s="226"/>
      <c r="I36" s="226"/>
      <c r="J36" s="230"/>
      <c r="K36" s="230"/>
      <c r="L36" s="230"/>
      <c r="M36" s="230"/>
      <c r="P36" s="230"/>
      <c r="Q36" s="244"/>
      <c r="R36" s="244"/>
      <c r="S36" s="244"/>
      <c r="T36" s="10"/>
    </row>
    <row r="37" spans="2:21" ht="15" customHeight="1" x14ac:dyDescent="0.25">
      <c r="B37" s="226"/>
      <c r="C37" s="226"/>
      <c r="D37" s="226"/>
      <c r="E37" s="226"/>
      <c r="F37" s="226"/>
      <c r="G37" s="226"/>
      <c r="H37" s="226"/>
      <c r="I37" s="226"/>
      <c r="J37" s="230"/>
      <c r="K37" s="230"/>
      <c r="L37" s="230"/>
      <c r="M37" s="230"/>
      <c r="P37" s="230"/>
      <c r="Q37" s="244"/>
      <c r="R37" s="244"/>
      <c r="S37" s="244"/>
      <c r="T37" s="10"/>
    </row>
    <row r="38" spans="2:21" ht="15" customHeight="1" x14ac:dyDescent="0.25">
      <c r="B38" s="226"/>
      <c r="C38" s="226"/>
      <c r="D38" s="226"/>
      <c r="E38" s="226"/>
      <c r="F38" s="226"/>
      <c r="G38" s="226"/>
      <c r="H38" s="226"/>
      <c r="I38" s="226"/>
      <c r="J38" s="230"/>
      <c r="K38" s="230"/>
      <c r="L38" s="230"/>
      <c r="M38" s="230"/>
      <c r="P38" s="230"/>
      <c r="Q38" s="244"/>
      <c r="R38" s="244"/>
      <c r="S38" s="244"/>
      <c r="T38" s="10"/>
    </row>
    <row r="39" spans="2:21" x14ac:dyDescent="0.25">
      <c r="B39" s="226"/>
      <c r="C39" s="226"/>
      <c r="D39" s="226"/>
      <c r="E39" s="226"/>
      <c r="F39" s="226"/>
      <c r="G39" s="226"/>
      <c r="H39" s="226"/>
      <c r="I39" s="226"/>
      <c r="J39" s="230"/>
      <c r="K39" s="230"/>
      <c r="L39" s="230"/>
      <c r="M39" s="230"/>
      <c r="P39" s="230"/>
      <c r="Q39" s="244"/>
      <c r="R39" s="244"/>
      <c r="S39" s="244"/>
    </row>
    <row r="40" spans="2:21" x14ac:dyDescent="0.25">
      <c r="B40" s="226"/>
      <c r="C40" s="226"/>
      <c r="D40" s="226"/>
      <c r="E40" s="226"/>
      <c r="F40" s="226"/>
      <c r="G40" s="226"/>
      <c r="H40" s="226"/>
      <c r="I40" s="226"/>
      <c r="J40" s="230"/>
      <c r="K40" s="230"/>
      <c r="L40" s="230"/>
      <c r="M40" s="230"/>
      <c r="P40" s="230"/>
      <c r="Q40" s="244"/>
      <c r="R40" s="244"/>
      <c r="S40" s="244"/>
    </row>
    <row r="41" spans="2:21" x14ac:dyDescent="0.25">
      <c r="B41" s="226"/>
      <c r="C41" s="226"/>
      <c r="D41" s="226"/>
      <c r="E41" s="226"/>
      <c r="F41" s="226"/>
      <c r="G41" s="226"/>
      <c r="H41" s="226"/>
      <c r="I41" s="226"/>
      <c r="J41" s="230"/>
      <c r="K41" s="230"/>
      <c r="L41" s="230"/>
      <c r="M41" s="230"/>
      <c r="P41" s="230"/>
      <c r="Q41" s="244"/>
      <c r="R41" s="244"/>
      <c r="S41" s="244"/>
    </row>
    <row r="42" spans="2:21" x14ac:dyDescent="0.25">
      <c r="B42" s="226"/>
      <c r="C42" s="226"/>
      <c r="D42" s="226"/>
      <c r="E42" s="226"/>
      <c r="F42" s="226"/>
      <c r="G42" s="226"/>
      <c r="H42" s="226"/>
      <c r="I42" s="226"/>
      <c r="J42" s="230"/>
      <c r="K42" s="230"/>
      <c r="L42" s="230"/>
      <c r="M42" s="230"/>
      <c r="P42" s="230"/>
      <c r="Q42" s="244"/>
      <c r="R42" s="244"/>
      <c r="S42" s="244"/>
    </row>
    <row r="43" spans="2:21" x14ac:dyDescent="0.25">
      <c r="B43" s="226"/>
      <c r="C43" s="226"/>
      <c r="D43" s="226"/>
      <c r="E43" s="226"/>
      <c r="F43" s="226"/>
      <c r="G43" s="226"/>
      <c r="H43" s="226"/>
      <c r="I43" s="226"/>
      <c r="J43" s="230"/>
      <c r="K43" s="230"/>
      <c r="L43" s="230"/>
      <c r="M43" s="230"/>
      <c r="P43" s="230"/>
      <c r="Q43" s="244"/>
      <c r="R43" s="244"/>
      <c r="S43" s="244"/>
    </row>
    <row r="44" spans="2:21" x14ac:dyDescent="0.25">
      <c r="B44" s="226"/>
      <c r="C44" s="226"/>
      <c r="D44" s="226"/>
      <c r="E44" s="226"/>
      <c r="F44" s="226"/>
      <c r="G44" s="226"/>
      <c r="H44" s="226"/>
      <c r="I44" s="226"/>
      <c r="J44" s="230"/>
      <c r="K44" s="230"/>
      <c r="L44" s="230"/>
      <c r="M44" s="230"/>
      <c r="P44" s="230"/>
      <c r="Q44" s="244"/>
      <c r="R44" s="244"/>
      <c r="S44" s="244"/>
    </row>
    <row r="45" spans="2:21" x14ac:dyDescent="0.25">
      <c r="B45" s="226"/>
      <c r="C45" s="226"/>
      <c r="D45" s="226"/>
      <c r="E45" s="226"/>
      <c r="F45" s="226"/>
      <c r="G45" s="226"/>
      <c r="H45" s="226"/>
      <c r="I45" s="226"/>
      <c r="J45" s="230"/>
      <c r="K45" s="230"/>
      <c r="L45" s="230"/>
      <c r="M45" s="230"/>
      <c r="P45" s="230"/>
      <c r="Q45" s="244"/>
      <c r="R45" s="244"/>
      <c r="S45" s="244"/>
    </row>
    <row r="46" spans="2:21" x14ac:dyDescent="0.25">
      <c r="B46" s="226"/>
      <c r="C46" s="226"/>
      <c r="D46" s="226"/>
      <c r="E46" s="226"/>
      <c r="F46" s="226"/>
      <c r="G46" s="226"/>
      <c r="H46" s="226"/>
      <c r="I46" s="226"/>
      <c r="J46" s="230"/>
      <c r="K46" s="230"/>
      <c r="L46" s="230"/>
      <c r="M46" s="230"/>
      <c r="P46" s="230"/>
      <c r="Q46" s="244"/>
      <c r="R46" s="244"/>
      <c r="S46" s="244"/>
    </row>
    <row r="47" spans="2:21" x14ac:dyDescent="0.25">
      <c r="B47" s="226"/>
      <c r="C47" s="226"/>
      <c r="D47" s="226"/>
      <c r="E47" s="226"/>
      <c r="F47" s="226"/>
      <c r="G47" s="226"/>
      <c r="H47" s="226"/>
      <c r="I47" s="226"/>
      <c r="J47" s="230"/>
      <c r="K47" s="230"/>
      <c r="L47" s="230"/>
      <c r="M47" s="230"/>
      <c r="P47" s="230"/>
      <c r="Q47" s="244"/>
      <c r="R47" s="244"/>
      <c r="S47" s="244"/>
    </row>
    <row r="48" spans="2:21" x14ac:dyDescent="0.25">
      <c r="B48" s="226"/>
      <c r="C48" s="226"/>
      <c r="D48" s="226"/>
      <c r="E48" s="226"/>
      <c r="F48" s="226"/>
      <c r="G48" s="226"/>
      <c r="H48" s="226"/>
      <c r="I48" s="226"/>
      <c r="J48" s="230"/>
      <c r="K48" s="230"/>
      <c r="L48" s="230"/>
      <c r="M48" s="230"/>
      <c r="P48" s="230"/>
      <c r="Q48" s="244"/>
      <c r="R48" s="244"/>
      <c r="S48" s="244"/>
    </row>
    <row r="49" spans="2:19" x14ac:dyDescent="0.25">
      <c r="B49" s="226"/>
      <c r="C49" s="226"/>
      <c r="D49" s="226"/>
      <c r="E49" s="226"/>
      <c r="F49" s="226"/>
      <c r="G49" s="226"/>
      <c r="H49" s="226"/>
      <c r="I49" s="226"/>
      <c r="J49" s="230"/>
      <c r="K49" s="230"/>
      <c r="L49" s="230"/>
      <c r="M49" s="230"/>
      <c r="P49" s="230"/>
      <c r="Q49" s="244"/>
      <c r="R49" s="244"/>
      <c r="S49" s="244"/>
    </row>
    <row r="50" spans="2:19" x14ac:dyDescent="0.25">
      <c r="B50" s="226"/>
      <c r="C50" s="226"/>
      <c r="D50" s="226"/>
      <c r="E50" s="226"/>
      <c r="F50" s="226"/>
      <c r="G50" s="226"/>
      <c r="H50" s="226"/>
      <c r="I50" s="226"/>
      <c r="J50" s="230"/>
      <c r="K50" s="230"/>
      <c r="L50" s="230"/>
      <c r="M50" s="230"/>
      <c r="P50" s="230"/>
      <c r="Q50" s="244"/>
      <c r="R50" s="244"/>
      <c r="S50" s="244"/>
    </row>
    <row r="51" spans="2:19" x14ac:dyDescent="0.25">
      <c r="B51" s="226"/>
      <c r="C51" s="226"/>
      <c r="D51" s="226"/>
      <c r="E51" s="226"/>
      <c r="F51" s="226"/>
      <c r="G51" s="226"/>
      <c r="H51" s="226"/>
      <c r="I51" s="226"/>
      <c r="J51" s="230"/>
      <c r="K51" s="230"/>
      <c r="L51" s="230"/>
      <c r="M51" s="230"/>
      <c r="P51" s="230"/>
      <c r="Q51" s="244"/>
      <c r="R51" s="244"/>
      <c r="S51" s="244"/>
    </row>
    <row r="52" spans="2:19" x14ac:dyDescent="0.25">
      <c r="B52" s="226"/>
      <c r="C52" s="226"/>
      <c r="D52" s="226"/>
      <c r="E52" s="226"/>
      <c r="F52" s="226"/>
      <c r="G52" s="226"/>
      <c r="H52" s="226"/>
      <c r="I52" s="226"/>
      <c r="J52" s="230"/>
      <c r="K52" s="230"/>
      <c r="L52" s="230"/>
      <c r="M52" s="230"/>
      <c r="P52" s="230"/>
      <c r="Q52" s="244"/>
      <c r="R52" s="244"/>
      <c r="S52" s="244"/>
    </row>
    <row r="53" spans="2:19" x14ac:dyDescent="0.25">
      <c r="B53" s="226"/>
      <c r="C53" s="226"/>
      <c r="D53" s="226"/>
      <c r="E53" s="226"/>
      <c r="F53" s="226"/>
      <c r="G53" s="226"/>
      <c r="H53" s="226"/>
      <c r="I53" s="226"/>
      <c r="J53" s="230"/>
      <c r="K53" s="230"/>
      <c r="L53" s="230"/>
      <c r="M53" s="230"/>
      <c r="P53" s="230"/>
      <c r="Q53" s="244"/>
      <c r="R53" s="244"/>
      <c r="S53" s="244"/>
    </row>
    <row r="54" spans="2:19" x14ac:dyDescent="0.25">
      <c r="J54" s="230"/>
      <c r="K54" s="230"/>
      <c r="L54" s="230"/>
      <c r="M54" s="230"/>
      <c r="P54" s="230"/>
      <c r="Q54" s="244"/>
      <c r="R54" s="244"/>
      <c r="S54" s="244"/>
    </row>
    <row r="55" spans="2:19" x14ac:dyDescent="0.25">
      <c r="J55" s="230"/>
      <c r="K55" s="230"/>
      <c r="L55" s="230"/>
      <c r="M55" s="230"/>
      <c r="P55" s="230"/>
      <c r="Q55" s="244"/>
      <c r="R55" s="244"/>
      <c r="S55" s="244"/>
    </row>
    <row r="56" spans="2:19" x14ac:dyDescent="0.25">
      <c r="J56" s="230"/>
      <c r="K56" s="230"/>
      <c r="L56" s="230"/>
      <c r="M56" s="230"/>
    </row>
    <row r="57" spans="2:19" x14ac:dyDescent="0.25">
      <c r="J57" s="230"/>
      <c r="K57" s="230"/>
      <c r="L57" s="230"/>
      <c r="M57" s="230"/>
    </row>
    <row r="85" spans="10:11" x14ac:dyDescent="0.25">
      <c r="J85" s="108"/>
      <c r="K85" s="73"/>
    </row>
  </sheetData>
  <sheetProtection algorithmName="SHA-512" hashValue="4rZnGDkQad+Pdhqv9rgjlOYDoomBFDj4hPp6hOQcX0D4k8VaB680C3FutUC23OHOx8c8NByWttwHSmy0brlmbw==" saltValue="YlxGwfjzl8C5Fl0RieEnaQ==" spinCount="100000" sheet="1" objects="1" scenarios="1"/>
  <protectedRanges>
    <protectedRange sqref="M4:M6" name="Invoer vragen"/>
    <protectedRange sqref="E10:F12 J18:M24" name="Invoer start en einddatum"/>
    <protectedRange sqref="B18:D24" name="Invoer jeugdzorg"/>
    <protectedRange sqref="F18:F24 C10:C12" name="Invoer volume"/>
    <protectedRange sqref="B31:D33 B5:G5" name="Invoer arrangementen"/>
    <protectedRange sqref="Q4:Q13" name="Afgifte naar zorgtype"/>
    <protectedRange sqref="B10:H12" name="PGB"/>
  </protectedRanges>
  <mergeCells count="51">
    <mergeCell ref="B2:E2"/>
    <mergeCell ref="F16:Q16"/>
    <mergeCell ref="J2:M2"/>
    <mergeCell ref="B6:G6"/>
    <mergeCell ref="P2:Q2"/>
    <mergeCell ref="F2:H3"/>
    <mergeCell ref="P5:Q5"/>
    <mergeCell ref="J6:L6"/>
    <mergeCell ref="B8:C8"/>
    <mergeCell ref="J3:L3"/>
    <mergeCell ref="J4:L4"/>
    <mergeCell ref="B16:C16"/>
    <mergeCell ref="B3:C3"/>
    <mergeCell ref="D4:E4"/>
    <mergeCell ref="D5:E5"/>
    <mergeCell ref="B13:G13"/>
    <mergeCell ref="C1:G1"/>
    <mergeCell ref="Q35:S55"/>
    <mergeCell ref="J30:K30"/>
    <mergeCell ref="L17:M17"/>
    <mergeCell ref="Q27:R29"/>
    <mergeCell ref="L23:M23"/>
    <mergeCell ref="L24:M24"/>
    <mergeCell ref="L18:M18"/>
    <mergeCell ref="L19:M19"/>
    <mergeCell ref="L20:M20"/>
    <mergeCell ref="L21:M21"/>
    <mergeCell ref="L22:M22"/>
    <mergeCell ref="B25:P25"/>
    <mergeCell ref="B15:R15"/>
    <mergeCell ref="J27:M27"/>
    <mergeCell ref="J28:K28"/>
    <mergeCell ref="B26:I53"/>
    <mergeCell ref="V17:W17"/>
    <mergeCell ref="P26:P55"/>
    <mergeCell ref="J29:K29"/>
    <mergeCell ref="J31:M57"/>
    <mergeCell ref="C18:D18"/>
    <mergeCell ref="C19:D19"/>
    <mergeCell ref="C22:D22"/>
    <mergeCell ref="C23:D23"/>
    <mergeCell ref="C24:D24"/>
    <mergeCell ref="C17:D17"/>
    <mergeCell ref="C20:D20"/>
    <mergeCell ref="C21:D21"/>
    <mergeCell ref="D9:E9"/>
    <mergeCell ref="D10:E10"/>
    <mergeCell ref="D11:E11"/>
    <mergeCell ref="D12:E12"/>
    <mergeCell ref="J5:L5"/>
    <mergeCell ref="D8:E8"/>
  </mergeCells>
  <phoneticPr fontId="34" type="noConversion"/>
  <conditionalFormatting sqref="Q27">
    <cfRule type="containsText" dxfId="6" priority="21" operator="containsText" text="Verstuur">
      <formula>NOT(ISERROR(SEARCH("Verstuur",Q27)))</formula>
    </cfRule>
  </conditionalFormatting>
  <conditionalFormatting sqref="P5:Q5">
    <cfRule type="expression" dxfId="5" priority="6">
      <formula>"$K$5=""Ja"""</formula>
    </cfRule>
  </conditionalFormatting>
  <conditionalFormatting sqref="D11:E11">
    <cfRule type="expression" dxfId="4" priority="3">
      <formula>$B$11="informeel"</formula>
    </cfRule>
    <cfRule type="expression" dxfId="3" priority="4">
      <formula>$B$11 = "informeel"</formula>
    </cfRule>
  </conditionalFormatting>
  <conditionalFormatting sqref="D10:E10">
    <cfRule type="expression" dxfId="2" priority="2">
      <formula>$B$10="informeel"</formula>
    </cfRule>
  </conditionalFormatting>
  <conditionalFormatting sqref="D12:E12">
    <cfRule type="expression" dxfId="1" priority="1">
      <formula>$B$12= "informeel"</formula>
    </cfRule>
  </conditionalFormatting>
  <conditionalFormatting sqref="Q27:R27">
    <cfRule type="containsText" dxfId="0" priority="20" operator="containsText" text="Vul controle vraag in">
      <formula>NOT(ISERROR(SEARCH("Vul controle vraag in",Q27)))</formula>
    </cfRule>
  </conditionalFormatting>
  <dataValidations xWindow="1525" yWindow="541" count="15">
    <dataValidation type="date" operator="greaterThanOrEqual" allowBlank="1" showInputMessage="1" showErrorMessage="1" promptTitle="Einddatum" prompt="Voer hier de einddatum van de indicatie in" sqref="K18:K24" xr:uid="{00000000-0002-0000-0000-000000000000}">
      <formula1>J18</formula1>
    </dataValidation>
    <dataValidation operator="greaterThan" allowBlank="1" showInputMessage="1" showErrorMessage="1" promptTitle="Einddatum" prompt="Voer hier de einddatum van de indicatie in" sqref="J30 L18:M24" xr:uid="{00000000-0002-0000-0000-000001000000}"/>
    <dataValidation operator="greaterThan" allowBlank="1" showInputMessage="1" showErrorMessage="1" sqref="N18:P24" xr:uid="{00000000-0002-0000-0000-000002000000}"/>
    <dataValidation type="date" operator="greaterThanOrEqual" allowBlank="1" showInputMessage="1" showErrorMessage="1" promptTitle="Startdatum" prompt="Voer hier de startdatum van de indicatie in" sqref="J18:J24" xr:uid="{00000000-0002-0000-0000-000003000000}">
      <formula1>43101</formula1>
    </dataValidation>
    <dataValidation type="decimal" allowBlank="1" showInputMessage="1" showErrorMessage="1" sqref="AC1" xr:uid="{00000000-0002-0000-0000-000004000000}">
      <formula1>0</formula1>
      <formula2>200</formula2>
    </dataValidation>
    <dataValidation type="decimal" allowBlank="1" showInputMessage="1" showErrorMessage="1" sqref="Q4 Q6:Q13" xr:uid="{00000000-0002-0000-0000-000005000000}">
      <formula1>0</formula1>
      <formula2>600000</formula2>
    </dataValidation>
    <dataValidation type="date" operator="greaterThanOrEqual" allowBlank="1" showInputMessage="1" showErrorMessage="1" prompt="Voer hier de einddatum van de indicatie in." sqref="F5" xr:uid="{00000000-0002-0000-0000-000006000000}">
      <formula1>$E$5</formula1>
    </dataValidation>
    <dataValidation type="decimal" operator="greaterThanOrEqual" allowBlank="1" showInputMessage="1" showErrorMessage="1" promptTitle="Volume" prompt="Voer hier het gewenste volume in." sqref="F18:F24" xr:uid="{00000000-0002-0000-0000-000007000000}">
      <formula1>0.1</formula1>
    </dataValidation>
    <dataValidation operator="greaterThanOrEqual" allowBlank="1" showInputMessage="1" showErrorMessage="1" promptTitle="Volume" prompt="Omschrijf hier het product." sqref="C10:C12" xr:uid="{00000000-0002-0000-0000-000008000000}"/>
    <dataValidation type="date" operator="greaterThanOrEqual" allowBlank="1" showInputMessage="1" showErrorMessage="1" prompt="Voer hier de einddatum van het arrangement in." sqref="G5" xr:uid="{00000000-0002-0000-0000-000009000000}">
      <formula1>F5</formula1>
    </dataValidation>
    <dataValidation type="date" operator="greaterThan" allowBlank="1" showInputMessage="1" showErrorMessage="1" sqref="G10:G12" xr:uid="{00000000-0002-0000-0000-00000A000000}">
      <formula1>F10</formula1>
    </dataValidation>
    <dataValidation type="date" operator="greaterThanOrEqual" allowBlank="1" showInputMessage="1" showErrorMessage="1" promptTitle="Startdatum" prompt="Voer hier de startdatum van de indicatie in" sqref="F10:F12" xr:uid="{00000000-0002-0000-0000-00000B000000}">
      <formula1>42736</formula1>
    </dataValidation>
    <dataValidation type="decimal" allowBlank="1" showInputMessage="1" showErrorMessage="1" prompt="Vul hier het bedrag in van de PGB." sqref="H10:H12" xr:uid="{00000000-0002-0000-0000-00000C000000}">
      <formula1>0.01</formula1>
      <formula2>10000000</formula2>
    </dataValidation>
    <dataValidation allowBlank="1" showInputMessage="1" showErrorMessage="1" prompt="Indien geen arrangement en/of overige product maar PGB boven de 50.000 niet doorsturen naar schakelteam." sqref="H13" xr:uid="{00000000-0002-0000-0000-00000D000000}"/>
    <dataValidation allowBlank="1" showInputMessage="1" showErrorMessage="1" prompt="V kolom bekijkt of product voorkomt op de regel._x000a_W kolom kijkt of product voorkomt en volume boven de 5 is._x000a_Indien W = 1 dan voorwaarde om door te sturen schakelteam." sqref="V18:V25" xr:uid="{00000000-0002-0000-0000-00000E000000}"/>
  </dataValidations>
  <pageMargins left="0.7" right="0.7" top="0.75" bottom="0.75" header="0.3" footer="0.3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6" r:id="rId4" name="Button 2">
              <controlPr defaultSize="0" print="0" autoFill="0" autoPict="0" macro="[0]!Test_verzenden">
                <anchor moveWithCells="1" sizeWithCells="1">
                  <from>
                    <xdr:col>15</xdr:col>
                    <xdr:colOff>1543050</xdr:colOff>
                    <xdr:row>29</xdr:row>
                    <xdr:rowOff>9525</xdr:rowOff>
                  </from>
                  <to>
                    <xdr:col>18</xdr:col>
                    <xdr:colOff>0</xdr:colOff>
                    <xdr:row>34</xdr:row>
                    <xdr:rowOff>38100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xWindow="1525" yWindow="541" count="8">
        <x14:dataValidation type="list" allowBlank="1" showInputMessage="1" showErrorMessage="1" promptTitle="Controle vragen" prompt="Beantwoord de vragen met Ja/Nee" xr:uid="{00000000-0002-0000-0000-00000F000000}">
          <x14:formula1>
            <xm:f>'Productcodelijst segment 2'!$B$26:$B$27</xm:f>
          </x14:formula1>
          <xm:sqref>M4</xm:sqref>
        </x14:dataValidation>
        <x14:dataValidation type="list" allowBlank="1" showInputMessage="1" showErrorMessage="1" promptTitle="Profiel" prompt="Kies de intensiteit van het arrangement" xr:uid="{00000000-0002-0000-0000-000010000000}">
          <x14:formula1>
            <xm:f>'Productcodelijst segment 2'!$C$5:$K$5</xm:f>
          </x14:formula1>
          <xm:sqref>C5</xm:sqref>
        </x14:dataValidation>
        <x14:dataValidation type="list" allowBlank="1" showInputMessage="1" showErrorMessage="1" promptTitle="Arrangement" prompt="Kies arrangement" xr:uid="{00000000-0002-0000-0000-000011000000}">
          <x14:formula1>
            <xm:f>'Productcodelijst segment 2'!$B$6:$B$14</xm:f>
          </x14:formula1>
          <xm:sqref>B5</xm:sqref>
        </x14:dataValidation>
        <x14:dataValidation type="list" allowBlank="1" showInputMessage="1" showErrorMessage="1" promptTitle="Controle vragen" prompt="Beantwoord de vragen met Ja/Nee" xr:uid="{00000000-0002-0000-0000-000014000000}">
          <x14:formula1>
            <xm:f>'Productcodelijst segment 2'!$A$27:$A$28</xm:f>
          </x14:formula1>
          <xm:sqref>M5</xm:sqref>
        </x14:dataValidation>
        <x14:dataValidation type="list" allowBlank="1" showInputMessage="1" showErrorMessage="1" xr:uid="{00000000-0002-0000-0000-000017000000}">
          <x14:formula1>
            <xm:f>'Productcodelijst segment 2'!$A$34:$A$35</xm:f>
          </x14:formula1>
          <xm:sqref>M6</xm:sqref>
        </x14:dataValidation>
        <x14:dataValidation type="list" allowBlank="1" showInputMessage="1" showErrorMessage="1" xr:uid="{00000000-0002-0000-0000-000018000000}">
          <x14:formula1>
            <xm:f>'Productcodelijst segment 2'!$A$39:$A$40</xm:f>
          </x14:formula1>
          <xm:sqref>B10:B12</xm:sqref>
        </x14:dataValidation>
        <x14:dataValidation type="list" allowBlank="1" showInputMessage="1" showErrorMessage="1" promptTitle="Type Jeugdzorg" prompt="Selecteer het type jeugdzorg. Bijvoorbeeld Verblijf(GGZ), Begeleiding e.d." xr:uid="{AAEC3A27-FD27-42A6-A590-EF8E7BAD6459}">
          <x14:formula1>
            <xm:f>'Productcodelijst (seg 3)'!$N$9:$X$9</xm:f>
          </x14:formula1>
          <xm:sqref>B18:B24</xm:sqref>
        </x14:dataValidation>
        <x14:dataValidation type="list" allowBlank="1" showInputMessage="1" showErrorMessage="1" promptTitle="Product" prompt="Kies het gewenste product binnen het gekozen type jeugdzorg" xr:uid="{03037A1C-B248-4AC1-884F-DBCFAE0DC9BA}">
          <x14:formula1>
            <xm:f>OFFSET('Productcodelijst (seg 3)'!$N$9,1,MATCH(B18,'Productcodelijst (seg 3)'!$N$9:$X$9,0)-1,COUNTA(OFFSET('Productcodelijst (seg 3)'!$N$9,1,MATCH(B18,'Productcodelijst (seg 3)'!$N$9:$X$9,0)-1,40,1)),1)</xm:f>
          </x14:formula1>
          <xm:sqref>C18:D24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Blad1"/>
  <dimension ref="A1:AC126"/>
  <sheetViews>
    <sheetView topLeftCell="A92" zoomScale="85" zoomScaleNormal="85" workbookViewId="0">
      <selection activeCell="G106" sqref="G106"/>
    </sheetView>
  </sheetViews>
  <sheetFormatPr defaultColWidth="40" defaultRowHeight="18.75" outlineLevelCol="1" x14ac:dyDescent="0.25"/>
  <cols>
    <col min="1" max="1" width="45.140625" customWidth="1"/>
    <col min="2" max="2" width="43.5703125" style="151" customWidth="1"/>
    <col min="3" max="3" width="111.42578125" style="152" customWidth="1"/>
    <col min="4" max="4" width="115.5703125" customWidth="1" outlineLevel="1"/>
    <col min="5" max="6" width="66.5703125" style="9" customWidth="1" outlineLevel="1"/>
    <col min="7" max="7" width="40" style="9" outlineLevel="1"/>
    <col min="8" max="8" width="40" style="52" outlineLevel="1"/>
    <col min="9" max="9" width="40" style="49"/>
    <col min="10" max="10" width="40" style="11"/>
    <col min="14" max="14" width="115" bestFit="1" customWidth="1"/>
    <col min="15" max="15" width="62.28515625" customWidth="1"/>
    <col min="16" max="16" width="38" customWidth="1"/>
    <col min="17" max="17" width="56.5703125" customWidth="1"/>
    <col min="18" max="18" width="51.85546875" customWidth="1"/>
    <col min="19" max="19" width="49.85546875" customWidth="1"/>
    <col min="20" max="20" width="19.7109375" customWidth="1"/>
    <col min="22" max="22" width="49.85546875" customWidth="1"/>
    <col min="25" max="25" width="59" customWidth="1"/>
  </cols>
  <sheetData>
    <row r="1" spans="1:29" ht="30" customHeight="1" x14ac:dyDescent="0.25">
      <c r="A1" s="159"/>
      <c r="B1" s="160"/>
      <c r="C1" s="161" t="s">
        <v>34</v>
      </c>
      <c r="D1" s="159"/>
      <c r="E1" s="162"/>
      <c r="F1" s="162"/>
      <c r="G1" s="162"/>
      <c r="H1" s="163"/>
      <c r="I1" s="164"/>
      <c r="J1" s="165"/>
      <c r="K1" s="159"/>
      <c r="L1" s="159"/>
      <c r="M1" s="159"/>
      <c r="N1" s="159"/>
      <c r="O1" s="159"/>
      <c r="P1" s="159"/>
      <c r="Q1" s="159"/>
      <c r="R1" s="159"/>
      <c r="S1" s="159"/>
      <c r="T1" s="159"/>
      <c r="U1" s="159"/>
      <c r="V1" s="159"/>
      <c r="W1" s="159"/>
      <c r="X1" s="159"/>
      <c r="Y1" s="159"/>
      <c r="Z1" s="159"/>
      <c r="AA1" s="159"/>
      <c r="AB1" s="159"/>
      <c r="AC1" s="159"/>
    </row>
    <row r="2" spans="1:29" ht="30" customHeight="1" thickBot="1" x14ac:dyDescent="0.3">
      <c r="A2" s="166" t="s">
        <v>11</v>
      </c>
      <c r="B2" s="167" t="s">
        <v>16</v>
      </c>
      <c r="C2" s="168" t="s">
        <v>7</v>
      </c>
      <c r="D2" s="169" t="s">
        <v>7</v>
      </c>
      <c r="E2" s="170" t="s">
        <v>6</v>
      </c>
      <c r="F2" s="170" t="s">
        <v>1</v>
      </c>
      <c r="G2" s="170" t="s">
        <v>0</v>
      </c>
      <c r="H2" s="171" t="s">
        <v>283</v>
      </c>
      <c r="I2" s="170" t="s">
        <v>17</v>
      </c>
      <c r="J2" s="172" t="s">
        <v>18</v>
      </c>
      <c r="K2" s="173" t="s">
        <v>12</v>
      </c>
      <c r="L2" s="159"/>
      <c r="M2" s="159"/>
      <c r="N2" s="159"/>
      <c r="O2" s="159"/>
      <c r="P2" s="159"/>
      <c r="Q2" s="159"/>
      <c r="R2" s="159"/>
      <c r="S2" s="159"/>
      <c r="T2" s="159"/>
      <c r="U2" s="159"/>
      <c r="V2" s="159"/>
      <c r="W2" s="159"/>
      <c r="X2" s="159"/>
      <c r="Y2" s="159"/>
      <c r="Z2" s="159"/>
      <c r="AA2" s="159"/>
      <c r="AB2" s="159"/>
      <c r="AC2" s="159"/>
    </row>
    <row r="3" spans="1:29" ht="30" customHeight="1" x14ac:dyDescent="0.25">
      <c r="A3" s="291"/>
      <c r="B3" s="293" t="s">
        <v>46</v>
      </c>
      <c r="C3" s="153" t="s">
        <v>48</v>
      </c>
      <c r="D3" s="121"/>
      <c r="E3" s="122">
        <v>6025</v>
      </c>
      <c r="F3" s="121" t="s">
        <v>291</v>
      </c>
      <c r="G3" s="128" t="s">
        <v>132</v>
      </c>
      <c r="H3" s="123">
        <v>290.78858700000001</v>
      </c>
      <c r="I3" s="124" t="s">
        <v>112</v>
      </c>
      <c r="J3" s="125" t="s">
        <v>112</v>
      </c>
      <c r="K3" s="126"/>
      <c r="L3" s="159"/>
      <c r="M3" s="159"/>
      <c r="N3" s="159"/>
      <c r="O3" s="159"/>
      <c r="P3" s="159"/>
      <c r="Q3" s="159"/>
      <c r="R3" s="159"/>
      <c r="S3" s="159"/>
      <c r="T3" s="159"/>
      <c r="U3" s="159"/>
      <c r="V3" s="159"/>
      <c r="W3" s="159"/>
      <c r="X3" s="159"/>
      <c r="Y3" s="159"/>
      <c r="Z3" s="159"/>
      <c r="AA3" s="159"/>
      <c r="AB3" s="159"/>
      <c r="AC3" s="159"/>
    </row>
    <row r="4" spans="1:29" ht="30" customHeight="1" x14ac:dyDescent="0.25">
      <c r="A4" s="291"/>
      <c r="B4" s="294"/>
      <c r="C4" s="154" t="s">
        <v>47</v>
      </c>
      <c r="D4" s="128"/>
      <c r="E4" s="129">
        <v>6008</v>
      </c>
      <c r="F4" s="128" t="s">
        <v>291</v>
      </c>
      <c r="G4" s="128" t="s">
        <v>132</v>
      </c>
      <c r="H4" s="130">
        <v>798.04</v>
      </c>
      <c r="I4" s="131" t="s">
        <v>112</v>
      </c>
      <c r="J4" s="132" t="s">
        <v>112</v>
      </c>
      <c r="K4" s="133"/>
      <c r="L4" s="159"/>
      <c r="M4" s="159"/>
      <c r="N4" s="159"/>
      <c r="O4" s="159"/>
      <c r="P4" s="159"/>
      <c r="Q4" s="159"/>
      <c r="R4" s="159"/>
      <c r="S4" s="159"/>
      <c r="T4" s="159"/>
      <c r="U4" s="159"/>
      <c r="V4" s="159"/>
      <c r="W4" s="159"/>
      <c r="X4" s="159"/>
      <c r="Y4" s="159"/>
      <c r="Z4" s="159"/>
      <c r="AA4" s="159"/>
      <c r="AB4" s="159"/>
      <c r="AC4" s="159"/>
    </row>
    <row r="5" spans="1:29" ht="30" customHeight="1" x14ac:dyDescent="0.25">
      <c r="A5" s="291"/>
      <c r="B5" s="294"/>
      <c r="C5" s="155" t="s">
        <v>133</v>
      </c>
      <c r="D5" s="128"/>
      <c r="E5" s="129">
        <v>6013</v>
      </c>
      <c r="F5" s="128" t="s">
        <v>291</v>
      </c>
      <c r="G5" s="128" t="s">
        <v>132</v>
      </c>
      <c r="H5" s="130">
        <v>342.45520199999999</v>
      </c>
      <c r="I5" s="131" t="s">
        <v>112</v>
      </c>
      <c r="J5" s="132" t="s">
        <v>112</v>
      </c>
      <c r="K5" s="133"/>
      <c r="L5" s="159"/>
      <c r="M5" s="159"/>
      <c r="N5" s="159"/>
      <c r="O5" s="159"/>
      <c r="P5" s="159"/>
      <c r="Q5" s="159"/>
      <c r="R5" s="159"/>
      <c r="S5" s="159"/>
      <c r="T5" s="159"/>
      <c r="U5" s="159"/>
      <c r="V5" s="159"/>
      <c r="W5" s="159"/>
      <c r="X5" s="159"/>
      <c r="Y5" s="159"/>
      <c r="Z5" s="159"/>
      <c r="AA5" s="159"/>
      <c r="AB5" s="159"/>
      <c r="AC5" s="159"/>
    </row>
    <row r="6" spans="1:29" ht="30" customHeight="1" x14ac:dyDescent="0.25">
      <c r="A6" s="291"/>
      <c r="B6" s="294"/>
      <c r="C6" s="154" t="s">
        <v>134</v>
      </c>
      <c r="D6" s="128"/>
      <c r="E6" s="129">
        <v>6004</v>
      </c>
      <c r="F6" s="128" t="s">
        <v>291</v>
      </c>
      <c r="G6" s="128" t="s">
        <v>132</v>
      </c>
      <c r="H6" s="130">
        <v>1444.1257620000001</v>
      </c>
      <c r="I6" s="131" t="s">
        <v>112</v>
      </c>
      <c r="J6" s="132" t="s">
        <v>112</v>
      </c>
      <c r="K6" s="133"/>
      <c r="L6" s="159"/>
      <c r="M6" s="159"/>
      <c r="N6" s="159"/>
      <c r="O6" s="159"/>
      <c r="P6" s="159"/>
      <c r="Q6" s="159"/>
      <c r="R6" s="159"/>
      <c r="S6" s="159"/>
      <c r="T6" s="159"/>
      <c r="U6" s="159"/>
      <c r="V6" s="159"/>
      <c r="W6" s="159"/>
      <c r="X6" s="159"/>
      <c r="Y6" s="159"/>
      <c r="Z6" s="159"/>
      <c r="AA6" s="159"/>
      <c r="AB6" s="159"/>
      <c r="AC6" s="159"/>
    </row>
    <row r="7" spans="1:29" ht="30" customHeight="1" x14ac:dyDescent="0.25">
      <c r="A7" s="291"/>
      <c r="B7" s="294"/>
      <c r="C7" s="154" t="s">
        <v>135</v>
      </c>
      <c r="D7" s="128"/>
      <c r="E7" s="129">
        <v>6029</v>
      </c>
      <c r="F7" s="128" t="s">
        <v>291</v>
      </c>
      <c r="G7" s="128" t="s">
        <v>132</v>
      </c>
      <c r="H7" s="130">
        <v>1124.5360049999999</v>
      </c>
      <c r="I7" s="131" t="s">
        <v>112</v>
      </c>
      <c r="J7" s="132" t="s">
        <v>112</v>
      </c>
      <c r="K7" s="133"/>
      <c r="L7" s="159"/>
      <c r="M7" s="159"/>
      <c r="N7" s="159"/>
      <c r="O7" s="159"/>
      <c r="P7" s="159"/>
      <c r="Q7" s="159"/>
      <c r="R7" s="159"/>
      <c r="S7" s="159"/>
      <c r="T7" s="159"/>
      <c r="U7" s="159"/>
      <c r="V7" s="159"/>
      <c r="W7" s="159"/>
      <c r="X7" s="159"/>
      <c r="Y7" s="159"/>
      <c r="Z7" s="159"/>
      <c r="AA7" s="159"/>
      <c r="AB7" s="159"/>
      <c r="AC7" s="159"/>
    </row>
    <row r="8" spans="1:29" ht="30" customHeight="1" thickBot="1" x14ac:dyDescent="0.3">
      <c r="A8" s="291"/>
      <c r="B8" s="294"/>
      <c r="C8" s="155" t="s">
        <v>136</v>
      </c>
      <c r="D8" s="128"/>
      <c r="E8" s="129">
        <v>6030</v>
      </c>
      <c r="F8" s="128" t="s">
        <v>291</v>
      </c>
      <c r="G8" s="128" t="s">
        <v>132</v>
      </c>
      <c r="H8" s="130">
        <v>802.31388300000003</v>
      </c>
      <c r="I8" s="131" t="s">
        <v>112</v>
      </c>
      <c r="J8" s="132" t="s">
        <v>112</v>
      </c>
      <c r="K8" s="133"/>
      <c r="L8" s="159"/>
      <c r="M8" s="159"/>
      <c r="N8" s="159"/>
      <c r="O8" s="159"/>
      <c r="P8" s="159"/>
      <c r="Q8" s="159"/>
      <c r="R8" s="159"/>
      <c r="S8" s="159"/>
      <c r="T8" s="159"/>
      <c r="U8" s="159"/>
      <c r="V8" s="159"/>
      <c r="W8" s="159"/>
      <c r="X8" s="159"/>
      <c r="Y8" s="159"/>
      <c r="Z8" s="159"/>
      <c r="AA8" s="159"/>
      <c r="AB8" s="159"/>
      <c r="AC8" s="159"/>
    </row>
    <row r="9" spans="1:29" ht="30" customHeight="1" thickBot="1" x14ac:dyDescent="0.3">
      <c r="A9" s="291"/>
      <c r="B9" s="288" t="s">
        <v>49</v>
      </c>
      <c r="C9" s="154" t="s">
        <v>50</v>
      </c>
      <c r="D9" s="128"/>
      <c r="E9" s="129" t="s">
        <v>164</v>
      </c>
      <c r="F9" s="128" t="s">
        <v>291</v>
      </c>
      <c r="G9" s="128" t="s">
        <v>132</v>
      </c>
      <c r="H9" s="130">
        <v>970.64072099999998</v>
      </c>
      <c r="I9" s="131" t="s">
        <v>112</v>
      </c>
      <c r="J9" s="132" t="s">
        <v>112</v>
      </c>
      <c r="K9" s="133"/>
      <c r="L9" s="159"/>
      <c r="M9" s="175"/>
      <c r="N9" s="208" t="s">
        <v>46</v>
      </c>
      <c r="O9" s="209" t="s">
        <v>98</v>
      </c>
      <c r="P9" s="209" t="s">
        <v>15</v>
      </c>
      <c r="Q9" s="209" t="s">
        <v>173</v>
      </c>
      <c r="R9" s="209" t="s">
        <v>99</v>
      </c>
      <c r="S9" s="209" t="s">
        <v>88</v>
      </c>
      <c r="T9" s="209" t="s">
        <v>163</v>
      </c>
      <c r="U9" s="209" t="s">
        <v>13</v>
      </c>
      <c r="V9" s="209" t="s">
        <v>162</v>
      </c>
      <c r="W9" s="209" t="s">
        <v>282</v>
      </c>
      <c r="X9" s="209" t="s">
        <v>293</v>
      </c>
      <c r="Y9" s="210" t="s">
        <v>114</v>
      </c>
      <c r="Z9" s="159"/>
      <c r="AA9" s="159"/>
      <c r="AB9" s="159"/>
      <c r="AC9" s="159"/>
    </row>
    <row r="10" spans="1:29" ht="30" customHeight="1" x14ac:dyDescent="0.25">
      <c r="A10" s="291"/>
      <c r="B10" s="288"/>
      <c r="C10" s="154" t="s">
        <v>51</v>
      </c>
      <c r="D10" s="127" t="s">
        <v>52</v>
      </c>
      <c r="E10" s="129" t="s">
        <v>165</v>
      </c>
      <c r="F10" s="128" t="s">
        <v>19</v>
      </c>
      <c r="G10" s="128" t="s">
        <v>111</v>
      </c>
      <c r="H10" s="130">
        <v>92.906999999999996</v>
      </c>
      <c r="I10" s="131" t="s">
        <v>112</v>
      </c>
      <c r="J10" s="132" t="s">
        <v>112</v>
      </c>
      <c r="K10" s="133"/>
      <c r="L10" s="159"/>
      <c r="M10" s="175"/>
      <c r="N10" s="181" t="s">
        <v>48</v>
      </c>
      <c r="O10" s="182" t="s">
        <v>50</v>
      </c>
      <c r="P10" s="183" t="s">
        <v>54</v>
      </c>
      <c r="Q10" s="184" t="s">
        <v>9</v>
      </c>
      <c r="R10" s="185" t="s">
        <v>56</v>
      </c>
      <c r="S10" s="185" t="s">
        <v>78</v>
      </c>
      <c r="T10" s="185" t="s">
        <v>90</v>
      </c>
      <c r="U10" s="185" t="s">
        <v>96</v>
      </c>
      <c r="V10" s="185" t="s">
        <v>202</v>
      </c>
      <c r="W10" s="185" t="s">
        <v>273</v>
      </c>
      <c r="X10" s="185" t="s">
        <v>293</v>
      </c>
      <c r="Y10" s="186" t="s">
        <v>19</v>
      </c>
      <c r="Z10" s="159"/>
      <c r="AA10" s="159"/>
      <c r="AB10" s="159"/>
      <c r="AC10" s="159"/>
    </row>
    <row r="11" spans="1:29" ht="30" customHeight="1" x14ac:dyDescent="0.25">
      <c r="A11" s="291"/>
      <c r="B11" s="288"/>
      <c r="C11" s="154" t="s">
        <v>171</v>
      </c>
      <c r="D11" s="128"/>
      <c r="E11" s="129" t="s">
        <v>166</v>
      </c>
      <c r="F11" s="128" t="s">
        <v>291</v>
      </c>
      <c r="G11" s="128" t="s">
        <v>132</v>
      </c>
      <c r="H11" s="130">
        <v>92.906999999999996</v>
      </c>
      <c r="I11" s="131" t="s">
        <v>112</v>
      </c>
      <c r="J11" s="132" t="s">
        <v>112</v>
      </c>
      <c r="K11" s="133"/>
      <c r="L11" s="159"/>
      <c r="M11" s="175"/>
      <c r="N11" s="187" t="s">
        <v>47</v>
      </c>
      <c r="O11" s="188" t="s">
        <v>51</v>
      </c>
      <c r="P11" s="189" t="s">
        <v>14</v>
      </c>
      <c r="Q11" s="190"/>
      <c r="R11" s="191" t="s">
        <v>57</v>
      </c>
      <c r="S11" s="191" t="s">
        <v>79</v>
      </c>
      <c r="T11" s="191" t="s">
        <v>91</v>
      </c>
      <c r="U11" s="191" t="s">
        <v>97</v>
      </c>
      <c r="V11" s="191" t="s">
        <v>204</v>
      </c>
      <c r="W11" s="191" t="s">
        <v>274</v>
      </c>
      <c r="X11" s="191"/>
      <c r="Y11" s="192" t="s">
        <v>291</v>
      </c>
      <c r="Z11" s="159"/>
      <c r="AA11" s="159"/>
      <c r="AB11" s="159"/>
      <c r="AC11" s="159"/>
    </row>
    <row r="12" spans="1:29" ht="30" customHeight="1" x14ac:dyDescent="0.25">
      <c r="A12" s="291"/>
      <c r="B12" s="288"/>
      <c r="C12" s="155" t="s">
        <v>172</v>
      </c>
      <c r="D12" s="128"/>
      <c r="E12" s="129" t="s">
        <v>167</v>
      </c>
      <c r="F12" s="128" t="s">
        <v>291</v>
      </c>
      <c r="G12" s="128" t="s">
        <v>132</v>
      </c>
      <c r="H12" s="130">
        <v>92.906999999999996</v>
      </c>
      <c r="I12" s="131" t="s">
        <v>112</v>
      </c>
      <c r="J12" s="132" t="s">
        <v>112</v>
      </c>
      <c r="K12" s="133"/>
      <c r="L12" s="159"/>
      <c r="M12" s="175"/>
      <c r="N12" s="193" t="s">
        <v>133</v>
      </c>
      <c r="O12" s="191" t="s">
        <v>171</v>
      </c>
      <c r="P12" s="194"/>
      <c r="Q12" s="190"/>
      <c r="R12" s="191" t="s">
        <v>58</v>
      </c>
      <c r="S12" s="191" t="s">
        <v>80</v>
      </c>
      <c r="T12" s="191" t="s">
        <v>92</v>
      </c>
      <c r="U12" s="191"/>
      <c r="V12" s="191" t="s">
        <v>206</v>
      </c>
      <c r="W12" s="191" t="s">
        <v>275</v>
      </c>
      <c r="X12" s="191"/>
      <c r="Y12" s="192" t="s">
        <v>115</v>
      </c>
      <c r="Z12" s="159"/>
      <c r="AA12" s="159"/>
      <c r="AB12" s="159"/>
      <c r="AC12" s="159"/>
    </row>
    <row r="13" spans="1:29" ht="30" customHeight="1" x14ac:dyDescent="0.25">
      <c r="A13" s="291"/>
      <c r="B13" s="288" t="s">
        <v>53</v>
      </c>
      <c r="C13" s="155" t="s">
        <v>54</v>
      </c>
      <c r="D13" s="128"/>
      <c r="E13" s="129" t="s">
        <v>170</v>
      </c>
      <c r="F13" s="128" t="s">
        <v>19</v>
      </c>
      <c r="G13" s="128" t="s">
        <v>10</v>
      </c>
      <c r="H13" s="130">
        <v>43.304985000000002</v>
      </c>
      <c r="I13" s="131" t="s">
        <v>112</v>
      </c>
      <c r="J13" s="132" t="s">
        <v>112</v>
      </c>
      <c r="K13" s="133"/>
      <c r="L13" s="159"/>
      <c r="M13" s="176"/>
      <c r="N13" s="187" t="s">
        <v>134</v>
      </c>
      <c r="O13" s="191" t="s">
        <v>172</v>
      </c>
      <c r="P13" s="194"/>
      <c r="Q13" s="190"/>
      <c r="R13" s="191" t="s">
        <v>59</v>
      </c>
      <c r="S13" s="191" t="s">
        <v>81</v>
      </c>
      <c r="T13" s="191" t="s">
        <v>93</v>
      </c>
      <c r="U13" s="190"/>
      <c r="V13" s="191" t="s">
        <v>208</v>
      </c>
      <c r="W13" s="191" t="s">
        <v>276</v>
      </c>
      <c r="X13" s="191"/>
      <c r="Y13" s="195" t="s">
        <v>116</v>
      </c>
      <c r="Z13" s="159"/>
      <c r="AA13" s="159"/>
      <c r="AB13" s="159"/>
      <c r="AC13" s="159"/>
    </row>
    <row r="14" spans="1:29" ht="30" customHeight="1" x14ac:dyDescent="0.25">
      <c r="A14" s="291"/>
      <c r="B14" s="288"/>
      <c r="C14" s="154" t="s">
        <v>14</v>
      </c>
      <c r="D14" s="128"/>
      <c r="E14" s="129" t="s">
        <v>169</v>
      </c>
      <c r="F14" s="128" t="s">
        <v>19</v>
      </c>
      <c r="G14" s="128" t="s">
        <v>10</v>
      </c>
      <c r="H14" s="130">
        <v>43.304985000000002</v>
      </c>
      <c r="I14" s="131" t="s">
        <v>112</v>
      </c>
      <c r="J14" s="132" t="s">
        <v>112</v>
      </c>
      <c r="K14" s="133"/>
      <c r="L14" s="159"/>
      <c r="M14" s="176"/>
      <c r="N14" s="187" t="s">
        <v>135</v>
      </c>
      <c r="O14" s="190"/>
      <c r="P14" s="190"/>
      <c r="Q14" s="190"/>
      <c r="R14" s="191" t="s">
        <v>60</v>
      </c>
      <c r="S14" s="191" t="s">
        <v>82</v>
      </c>
      <c r="T14" s="191" t="s">
        <v>94</v>
      </c>
      <c r="U14" s="190"/>
      <c r="V14" s="191" t="s">
        <v>210</v>
      </c>
      <c r="W14" s="191" t="s">
        <v>277</v>
      </c>
      <c r="X14" s="191"/>
      <c r="Y14" s="195" t="s">
        <v>100</v>
      </c>
      <c r="Z14" s="159"/>
      <c r="AA14" s="159"/>
      <c r="AB14" s="159"/>
      <c r="AC14" s="159"/>
    </row>
    <row r="15" spans="1:29" ht="30" customHeight="1" x14ac:dyDescent="0.25">
      <c r="A15" s="291"/>
      <c r="B15" s="150" t="s">
        <v>173</v>
      </c>
      <c r="C15" s="154" t="s">
        <v>9</v>
      </c>
      <c r="D15" s="128"/>
      <c r="E15" s="129" t="s">
        <v>168</v>
      </c>
      <c r="F15" s="128" t="s">
        <v>19</v>
      </c>
      <c r="G15" s="128" t="s">
        <v>8</v>
      </c>
      <c r="H15" s="130">
        <v>213.149304</v>
      </c>
      <c r="I15" s="131" t="s">
        <v>112</v>
      </c>
      <c r="J15" s="132" t="s">
        <v>112</v>
      </c>
      <c r="K15" s="133"/>
      <c r="L15" s="159"/>
      <c r="M15" s="176"/>
      <c r="N15" s="193" t="s">
        <v>136</v>
      </c>
      <c r="O15" s="190"/>
      <c r="P15" s="190"/>
      <c r="Q15" s="190"/>
      <c r="R15" s="191" t="s">
        <v>61</v>
      </c>
      <c r="S15" s="191" t="s">
        <v>83</v>
      </c>
      <c r="T15" s="191" t="s">
        <v>95</v>
      </c>
      <c r="U15" s="190"/>
      <c r="V15" s="191" t="s">
        <v>212</v>
      </c>
      <c r="W15" s="191" t="s">
        <v>278</v>
      </c>
      <c r="X15" s="191"/>
      <c r="Y15" s="195" t="s">
        <v>117</v>
      </c>
      <c r="Z15" s="159"/>
      <c r="AA15" s="159"/>
      <c r="AB15" s="159"/>
      <c r="AC15" s="159"/>
    </row>
    <row r="16" spans="1:29" ht="30" customHeight="1" x14ac:dyDescent="0.25">
      <c r="A16" s="291"/>
      <c r="B16" s="288" t="s">
        <v>55</v>
      </c>
      <c r="C16" s="156" t="s">
        <v>56</v>
      </c>
      <c r="D16" s="134"/>
      <c r="E16" s="134" t="s">
        <v>138</v>
      </c>
      <c r="F16" s="134" t="s">
        <v>19</v>
      </c>
      <c r="G16" s="134" t="s">
        <v>20</v>
      </c>
      <c r="H16" s="130">
        <v>89.417826000000005</v>
      </c>
      <c r="I16" s="135" t="s">
        <v>112</v>
      </c>
      <c r="J16" s="131" t="s">
        <v>112</v>
      </c>
      <c r="K16" s="133"/>
      <c r="L16" s="159"/>
      <c r="M16" s="176"/>
      <c r="N16" s="196"/>
      <c r="O16" s="190"/>
      <c r="P16" s="190"/>
      <c r="Q16" s="190"/>
      <c r="R16" s="191" t="s">
        <v>62</v>
      </c>
      <c r="S16" s="191" t="s">
        <v>84</v>
      </c>
      <c r="T16" s="191" t="s">
        <v>160</v>
      </c>
      <c r="U16" s="190"/>
      <c r="V16" s="191" t="s">
        <v>214</v>
      </c>
      <c r="W16" s="191" t="s">
        <v>279</v>
      </c>
      <c r="X16" s="191"/>
      <c r="Y16" s="195"/>
      <c r="Z16" s="159"/>
      <c r="AA16" s="159"/>
      <c r="AB16" s="159"/>
      <c r="AC16" s="159"/>
    </row>
    <row r="17" spans="1:29" ht="30" customHeight="1" x14ac:dyDescent="0.25">
      <c r="A17" s="291"/>
      <c r="B17" s="288"/>
      <c r="C17" s="156" t="s">
        <v>57</v>
      </c>
      <c r="D17" s="134"/>
      <c r="E17" s="134" t="s">
        <v>139</v>
      </c>
      <c r="F17" s="134" t="s">
        <v>19</v>
      </c>
      <c r="G17" s="134" t="s">
        <v>20</v>
      </c>
      <c r="H17" s="130">
        <v>131.215653</v>
      </c>
      <c r="I17" s="135" t="s">
        <v>112</v>
      </c>
      <c r="J17" s="131" t="s">
        <v>112</v>
      </c>
      <c r="K17" s="133"/>
      <c r="L17" s="159"/>
      <c r="M17" s="176"/>
      <c r="N17" s="196"/>
      <c r="O17" s="190"/>
      <c r="P17" s="190"/>
      <c r="Q17" s="190"/>
      <c r="R17" s="191" t="s">
        <v>63</v>
      </c>
      <c r="S17" s="191" t="s">
        <v>85</v>
      </c>
      <c r="T17" s="191"/>
      <c r="U17" s="190"/>
      <c r="V17" s="191" t="s">
        <v>216</v>
      </c>
      <c r="W17" s="191"/>
      <c r="X17" s="191"/>
      <c r="Y17" s="195"/>
      <c r="Z17" s="159"/>
      <c r="AA17" s="159"/>
      <c r="AB17" s="159"/>
      <c r="AC17" s="159"/>
    </row>
    <row r="18" spans="1:29" ht="30" customHeight="1" x14ac:dyDescent="0.25">
      <c r="A18" s="291"/>
      <c r="B18" s="288"/>
      <c r="C18" s="156" t="s">
        <v>58</v>
      </c>
      <c r="D18" s="134"/>
      <c r="E18" s="134" t="s">
        <v>140</v>
      </c>
      <c r="F18" s="134" t="s">
        <v>19</v>
      </c>
      <c r="G18" s="134" t="s">
        <v>20</v>
      </c>
      <c r="H18" s="130">
        <v>105.800427</v>
      </c>
      <c r="I18" s="135" t="s">
        <v>112</v>
      </c>
      <c r="J18" s="131" t="s">
        <v>112</v>
      </c>
      <c r="K18" s="133"/>
      <c r="L18" s="159"/>
      <c r="M18" s="176"/>
      <c r="N18" s="196"/>
      <c r="O18" s="190"/>
      <c r="P18" s="190"/>
      <c r="Q18" s="190"/>
      <c r="R18" s="191" t="s">
        <v>64</v>
      </c>
      <c r="S18" s="191" t="s">
        <v>86</v>
      </c>
      <c r="T18" s="191"/>
      <c r="U18" s="190"/>
      <c r="V18" s="191" t="s">
        <v>218</v>
      </c>
      <c r="W18" s="191"/>
      <c r="X18" s="191"/>
      <c r="Y18" s="195"/>
      <c r="Z18" s="159"/>
      <c r="AA18" s="159"/>
      <c r="AB18" s="159"/>
      <c r="AC18" s="159"/>
    </row>
    <row r="19" spans="1:29" ht="30" customHeight="1" x14ac:dyDescent="0.25">
      <c r="A19" s="291"/>
      <c r="B19" s="288"/>
      <c r="C19" s="156" t="s">
        <v>59</v>
      </c>
      <c r="D19" s="134"/>
      <c r="E19" s="134" t="s">
        <v>141</v>
      </c>
      <c r="F19" s="134" t="s">
        <v>19</v>
      </c>
      <c r="G19" s="134" t="s">
        <v>20</v>
      </c>
      <c r="H19" s="130">
        <v>147.608577</v>
      </c>
      <c r="I19" s="135" t="s">
        <v>112</v>
      </c>
      <c r="J19" s="131" t="s">
        <v>112</v>
      </c>
      <c r="K19" s="133"/>
      <c r="L19" s="159"/>
      <c r="M19" s="176"/>
      <c r="N19" s="196"/>
      <c r="O19" s="190"/>
      <c r="P19" s="190"/>
      <c r="Q19" s="190"/>
      <c r="R19" s="191" t="s">
        <v>65</v>
      </c>
      <c r="S19" s="191" t="s">
        <v>87</v>
      </c>
      <c r="T19" s="191"/>
      <c r="U19" s="190"/>
      <c r="V19" s="191" t="s">
        <v>220</v>
      </c>
      <c r="W19" s="191"/>
      <c r="X19" s="191"/>
      <c r="Y19" s="195"/>
      <c r="Z19" s="159"/>
      <c r="AA19" s="159"/>
      <c r="AB19" s="159"/>
      <c r="AC19" s="159"/>
    </row>
    <row r="20" spans="1:29" ht="30" customHeight="1" x14ac:dyDescent="0.25">
      <c r="A20" s="291"/>
      <c r="B20" s="288"/>
      <c r="C20" s="156" t="s">
        <v>60</v>
      </c>
      <c r="D20" s="134"/>
      <c r="E20" s="134" t="s">
        <v>142</v>
      </c>
      <c r="F20" s="134" t="s">
        <v>19</v>
      </c>
      <c r="G20" s="134" t="s">
        <v>20</v>
      </c>
      <c r="H20" s="130">
        <v>119.664216</v>
      </c>
      <c r="I20" s="135" t="s">
        <v>112</v>
      </c>
      <c r="J20" s="131" t="s">
        <v>112</v>
      </c>
      <c r="K20" s="133"/>
      <c r="L20" s="159"/>
      <c r="M20" s="176"/>
      <c r="N20" s="196"/>
      <c r="O20" s="190"/>
      <c r="P20" s="190"/>
      <c r="Q20" s="190"/>
      <c r="R20" s="191" t="s">
        <v>66</v>
      </c>
      <c r="S20" s="191"/>
      <c r="T20" s="190"/>
      <c r="U20" s="190"/>
      <c r="V20" s="191" t="s">
        <v>222</v>
      </c>
      <c r="W20" s="191"/>
      <c r="X20" s="191"/>
      <c r="Y20" s="195"/>
      <c r="Z20" s="159"/>
      <c r="AA20" s="159"/>
      <c r="AB20" s="159"/>
      <c r="AC20" s="159"/>
    </row>
    <row r="21" spans="1:29" ht="30" customHeight="1" x14ac:dyDescent="0.25">
      <c r="A21" s="291"/>
      <c r="B21" s="288"/>
      <c r="C21" s="156" t="s">
        <v>61</v>
      </c>
      <c r="D21" s="134"/>
      <c r="E21" s="134" t="s">
        <v>143</v>
      </c>
      <c r="F21" s="134" t="s">
        <v>19</v>
      </c>
      <c r="G21" s="134" t="s">
        <v>20</v>
      </c>
      <c r="H21" s="130">
        <v>161.48268899999999</v>
      </c>
      <c r="I21" s="135" t="s">
        <v>112</v>
      </c>
      <c r="J21" s="131" t="s">
        <v>112</v>
      </c>
      <c r="K21" s="133"/>
      <c r="L21" s="159"/>
      <c r="M21" s="176"/>
      <c r="N21" s="196"/>
      <c r="O21" s="190"/>
      <c r="P21" s="190"/>
      <c r="Q21" s="190"/>
      <c r="R21" s="191" t="s">
        <v>67</v>
      </c>
      <c r="S21" s="191"/>
      <c r="T21" s="190"/>
      <c r="U21" s="190"/>
      <c r="V21" s="191" t="s">
        <v>224</v>
      </c>
      <c r="W21" s="191"/>
      <c r="X21" s="191"/>
      <c r="Y21" s="195"/>
      <c r="Z21" s="159"/>
      <c r="AA21" s="159"/>
      <c r="AB21" s="159"/>
      <c r="AC21" s="159"/>
    </row>
    <row r="22" spans="1:29" ht="30" customHeight="1" x14ac:dyDescent="0.25">
      <c r="A22" s="291"/>
      <c r="B22" s="288"/>
      <c r="C22" s="156" t="s">
        <v>62</v>
      </c>
      <c r="D22" s="134"/>
      <c r="E22" s="134" t="s">
        <v>144</v>
      </c>
      <c r="F22" s="134" t="s">
        <v>19</v>
      </c>
      <c r="G22" s="134" t="s">
        <v>20</v>
      </c>
      <c r="H22" s="130">
        <v>134.86999500000002</v>
      </c>
      <c r="I22" s="135" t="s">
        <v>112</v>
      </c>
      <c r="J22" s="131" t="s">
        <v>112</v>
      </c>
      <c r="K22" s="133"/>
      <c r="L22" s="159"/>
      <c r="M22" s="176"/>
      <c r="N22" s="196"/>
      <c r="O22" s="190"/>
      <c r="P22" s="190"/>
      <c r="Q22" s="190"/>
      <c r="R22" s="191" t="s">
        <v>68</v>
      </c>
      <c r="S22" s="191"/>
      <c r="T22" s="190"/>
      <c r="U22" s="190"/>
      <c r="V22" s="191" t="s">
        <v>226</v>
      </c>
      <c r="W22" s="191"/>
      <c r="X22" s="191"/>
      <c r="Y22" s="195"/>
      <c r="Z22" s="159"/>
      <c r="AA22" s="159"/>
      <c r="AB22" s="159"/>
      <c r="AC22" s="159"/>
    </row>
    <row r="23" spans="1:29" ht="30" customHeight="1" x14ac:dyDescent="0.25">
      <c r="A23" s="291"/>
      <c r="B23" s="288"/>
      <c r="C23" s="156" t="s">
        <v>63</v>
      </c>
      <c r="D23" s="134"/>
      <c r="E23" s="134" t="s">
        <v>145</v>
      </c>
      <c r="F23" s="134" t="s">
        <v>19</v>
      </c>
      <c r="G23" s="134" t="s">
        <v>20</v>
      </c>
      <c r="H23" s="130">
        <v>176.688468</v>
      </c>
      <c r="I23" s="135" t="s">
        <v>112</v>
      </c>
      <c r="J23" s="131" t="s">
        <v>112</v>
      </c>
      <c r="K23" s="133"/>
      <c r="L23" s="159"/>
      <c r="M23" s="176"/>
      <c r="N23" s="197"/>
      <c r="O23" s="190"/>
      <c r="P23" s="190"/>
      <c r="Q23" s="190"/>
      <c r="R23" s="191" t="s">
        <v>69</v>
      </c>
      <c r="S23" s="191"/>
      <c r="T23" s="190"/>
      <c r="U23" s="190"/>
      <c r="V23" s="191" t="s">
        <v>228</v>
      </c>
      <c r="W23" s="191"/>
      <c r="X23" s="191"/>
      <c r="Y23" s="195"/>
      <c r="Z23" s="159"/>
      <c r="AA23" s="159"/>
      <c r="AB23" s="159"/>
      <c r="AC23" s="159"/>
    </row>
    <row r="24" spans="1:29" ht="30" customHeight="1" x14ac:dyDescent="0.25">
      <c r="A24" s="291"/>
      <c r="B24" s="288"/>
      <c r="C24" s="156" t="s">
        <v>64</v>
      </c>
      <c r="D24" s="134"/>
      <c r="E24" s="134" t="s">
        <v>146</v>
      </c>
      <c r="F24" s="134" t="s">
        <v>19</v>
      </c>
      <c r="G24" s="134" t="s">
        <v>20</v>
      </c>
      <c r="H24" s="130">
        <v>168.29586900000001</v>
      </c>
      <c r="I24" s="135" t="s">
        <v>112</v>
      </c>
      <c r="J24" s="131" t="s">
        <v>112</v>
      </c>
      <c r="K24" s="133"/>
      <c r="L24" s="159"/>
      <c r="M24" s="176"/>
      <c r="N24" s="196"/>
      <c r="O24" s="190"/>
      <c r="P24" s="190"/>
      <c r="Q24" s="190"/>
      <c r="R24" s="191" t="s">
        <v>70</v>
      </c>
      <c r="S24" s="191"/>
      <c r="T24" s="190"/>
      <c r="U24" s="190"/>
      <c r="V24" s="191" t="s">
        <v>284</v>
      </c>
      <c r="W24" s="191"/>
      <c r="X24" s="191"/>
      <c r="Y24" s="195"/>
      <c r="Z24" s="159"/>
      <c r="AA24" s="159"/>
      <c r="AB24" s="159"/>
      <c r="AC24" s="159"/>
    </row>
    <row r="25" spans="1:29" ht="30" customHeight="1" x14ac:dyDescent="0.25">
      <c r="A25" s="291"/>
      <c r="B25" s="288"/>
      <c r="C25" s="156" t="s">
        <v>65</v>
      </c>
      <c r="D25" s="134"/>
      <c r="E25" s="134" t="s">
        <v>147</v>
      </c>
      <c r="F25" s="134" t="s">
        <v>19</v>
      </c>
      <c r="G25" s="134" t="s">
        <v>20</v>
      </c>
      <c r="H25" s="130">
        <v>207.12067199999998</v>
      </c>
      <c r="I25" s="135" t="s">
        <v>112</v>
      </c>
      <c r="J25" s="131" t="s">
        <v>112</v>
      </c>
      <c r="K25" s="133"/>
      <c r="L25" s="159"/>
      <c r="M25" s="176"/>
      <c r="N25" s="196"/>
      <c r="O25" s="190"/>
      <c r="P25" s="190"/>
      <c r="Q25" s="190"/>
      <c r="R25" s="191" t="s">
        <v>71</v>
      </c>
      <c r="S25" s="191"/>
      <c r="T25" s="190"/>
      <c r="U25" s="190"/>
      <c r="V25" s="191" t="s">
        <v>231</v>
      </c>
      <c r="W25" s="191"/>
      <c r="X25" s="191"/>
      <c r="Y25" s="195"/>
      <c r="Z25" s="159"/>
      <c r="AA25" s="159"/>
      <c r="AB25" s="159"/>
      <c r="AC25" s="159"/>
    </row>
    <row r="26" spans="1:29" ht="30" customHeight="1" x14ac:dyDescent="0.25">
      <c r="A26" s="291"/>
      <c r="B26" s="288"/>
      <c r="C26" s="156" t="s">
        <v>66</v>
      </c>
      <c r="D26" s="134"/>
      <c r="E26" s="134" t="s">
        <v>148</v>
      </c>
      <c r="F26" s="134" t="s">
        <v>19</v>
      </c>
      <c r="G26" s="134" t="s">
        <v>20</v>
      </c>
      <c r="H26" s="130">
        <v>257.81692500000003</v>
      </c>
      <c r="I26" s="135" t="s">
        <v>112</v>
      </c>
      <c r="J26" s="131" t="s">
        <v>112</v>
      </c>
      <c r="K26" s="133"/>
      <c r="L26" s="159"/>
      <c r="M26" s="176"/>
      <c r="N26" s="196"/>
      <c r="O26" s="190"/>
      <c r="P26" s="190"/>
      <c r="Q26" s="190"/>
      <c r="R26" s="191" t="s">
        <v>72</v>
      </c>
      <c r="S26" s="191"/>
      <c r="T26" s="190"/>
      <c r="U26" s="190"/>
      <c r="V26" s="191" t="s">
        <v>233</v>
      </c>
      <c r="W26" s="191"/>
      <c r="X26" s="191"/>
      <c r="Y26" s="195"/>
      <c r="Z26" s="159"/>
      <c r="AA26" s="159"/>
      <c r="AB26" s="159"/>
      <c r="AC26" s="159"/>
    </row>
    <row r="27" spans="1:29" ht="30" customHeight="1" x14ac:dyDescent="0.25">
      <c r="A27" s="291"/>
      <c r="B27" s="288"/>
      <c r="C27" s="156" t="s">
        <v>67</v>
      </c>
      <c r="D27" s="134"/>
      <c r="E27" s="134" t="s">
        <v>149</v>
      </c>
      <c r="F27" s="134" t="s">
        <v>19</v>
      </c>
      <c r="G27" s="134" t="s">
        <v>20</v>
      </c>
      <c r="H27" s="130">
        <v>295.51652099999995</v>
      </c>
      <c r="I27" s="135" t="s">
        <v>112</v>
      </c>
      <c r="J27" s="131" t="s">
        <v>112</v>
      </c>
      <c r="K27" s="133"/>
      <c r="L27" s="159"/>
      <c r="M27" s="176"/>
      <c r="N27" s="197"/>
      <c r="O27" s="190"/>
      <c r="P27" s="190"/>
      <c r="Q27" s="190"/>
      <c r="R27" s="191" t="s">
        <v>73</v>
      </c>
      <c r="S27" s="191"/>
      <c r="T27" s="190"/>
      <c r="U27" s="190"/>
      <c r="V27" s="191" t="s">
        <v>235</v>
      </c>
      <c r="W27" s="191"/>
      <c r="X27" s="191"/>
      <c r="Y27" s="195"/>
      <c r="Z27" s="159"/>
      <c r="AA27" s="159"/>
      <c r="AB27" s="159"/>
      <c r="AC27" s="159"/>
    </row>
    <row r="28" spans="1:29" ht="30" customHeight="1" x14ac:dyDescent="0.25">
      <c r="A28" s="291"/>
      <c r="B28" s="288"/>
      <c r="C28" s="156" t="s">
        <v>68</v>
      </c>
      <c r="D28" s="134"/>
      <c r="E28" s="134" t="s">
        <v>150</v>
      </c>
      <c r="F28" s="134" t="s">
        <v>19</v>
      </c>
      <c r="G28" s="134" t="s">
        <v>20</v>
      </c>
      <c r="H28" s="130">
        <v>294.360345</v>
      </c>
      <c r="I28" s="135" t="s">
        <v>112</v>
      </c>
      <c r="J28" s="131" t="s">
        <v>112</v>
      </c>
      <c r="K28" s="133"/>
      <c r="L28" s="159"/>
      <c r="M28" s="176"/>
      <c r="N28" s="196"/>
      <c r="O28" s="190"/>
      <c r="P28" s="190"/>
      <c r="Q28" s="190"/>
      <c r="R28" s="191" t="s">
        <v>74</v>
      </c>
      <c r="S28" s="191"/>
      <c r="T28" s="190"/>
      <c r="U28" s="190"/>
      <c r="V28" s="191" t="s">
        <v>237</v>
      </c>
      <c r="W28" s="191"/>
      <c r="X28" s="191"/>
      <c r="Y28" s="195"/>
      <c r="Z28" s="159"/>
      <c r="AA28" s="159"/>
      <c r="AB28" s="159"/>
      <c r="AC28" s="159"/>
    </row>
    <row r="29" spans="1:29" ht="30" customHeight="1" x14ac:dyDescent="0.25">
      <c r="A29" s="291"/>
      <c r="B29" s="288"/>
      <c r="C29" s="156" t="s">
        <v>69</v>
      </c>
      <c r="D29" s="134"/>
      <c r="E29" s="134" t="s">
        <v>151</v>
      </c>
      <c r="F29" s="134" t="s">
        <v>19</v>
      </c>
      <c r="G29" s="134" t="s">
        <v>20</v>
      </c>
      <c r="H29" s="130">
        <v>31.763870999999998</v>
      </c>
      <c r="I29" s="135" t="s">
        <v>112</v>
      </c>
      <c r="J29" s="131" t="s">
        <v>112</v>
      </c>
      <c r="K29" s="133"/>
      <c r="L29" s="159"/>
      <c r="M29" s="176"/>
      <c r="N29" s="196"/>
      <c r="O29" s="190"/>
      <c r="P29" s="190"/>
      <c r="Q29" s="190"/>
      <c r="R29" s="191" t="s">
        <v>75</v>
      </c>
      <c r="S29" s="191"/>
      <c r="T29" s="190"/>
      <c r="U29" s="190"/>
      <c r="V29" s="191" t="s">
        <v>239</v>
      </c>
      <c r="W29" s="191"/>
      <c r="X29" s="191"/>
      <c r="Y29" s="195"/>
      <c r="Z29" s="159"/>
      <c r="AA29" s="159"/>
      <c r="AB29" s="159"/>
      <c r="AC29" s="159"/>
    </row>
    <row r="30" spans="1:29" ht="30" customHeight="1" x14ac:dyDescent="0.25">
      <c r="A30" s="291"/>
      <c r="B30" s="288"/>
      <c r="C30" s="156" t="s">
        <v>70</v>
      </c>
      <c r="D30" s="134"/>
      <c r="E30" s="134" t="s">
        <v>152</v>
      </c>
      <c r="F30" s="134" t="s">
        <v>19</v>
      </c>
      <c r="G30" s="134" t="s">
        <v>20</v>
      </c>
      <c r="H30" s="130">
        <v>81.603314999999995</v>
      </c>
      <c r="I30" s="135" t="s">
        <v>112</v>
      </c>
      <c r="J30" s="131" t="s">
        <v>112</v>
      </c>
      <c r="K30" s="133"/>
      <c r="L30" s="159"/>
      <c r="M30" s="176"/>
      <c r="N30" s="196"/>
      <c r="O30" s="190"/>
      <c r="P30" s="190"/>
      <c r="Q30" s="190"/>
      <c r="R30" s="191" t="s">
        <v>76</v>
      </c>
      <c r="S30" s="191"/>
      <c r="T30" s="190"/>
      <c r="U30" s="190"/>
      <c r="V30" s="191" t="s">
        <v>241</v>
      </c>
      <c r="W30" s="191"/>
      <c r="X30" s="191"/>
      <c r="Y30" s="195"/>
      <c r="Z30" s="159"/>
      <c r="AA30" s="159"/>
      <c r="AB30" s="159"/>
      <c r="AC30" s="159"/>
    </row>
    <row r="31" spans="1:29" ht="30" customHeight="1" x14ac:dyDescent="0.25">
      <c r="A31" s="291"/>
      <c r="B31" s="288"/>
      <c r="C31" s="156" t="s">
        <v>71</v>
      </c>
      <c r="D31" s="134"/>
      <c r="E31" s="134" t="s">
        <v>153</v>
      </c>
      <c r="F31" s="134" t="s">
        <v>19</v>
      </c>
      <c r="G31" s="134" t="s">
        <v>20</v>
      </c>
      <c r="H31" s="130">
        <v>31.990976999999997</v>
      </c>
      <c r="I31" s="135" t="s">
        <v>112</v>
      </c>
      <c r="J31" s="131" t="s">
        <v>112</v>
      </c>
      <c r="K31" s="133"/>
      <c r="L31" s="159"/>
      <c r="M31" s="176"/>
      <c r="N31" s="197"/>
      <c r="O31" s="190"/>
      <c r="P31" s="190"/>
      <c r="Q31" s="190"/>
      <c r="R31" s="191" t="s">
        <v>77</v>
      </c>
      <c r="S31" s="191"/>
      <c r="T31" s="190"/>
      <c r="U31" s="190"/>
      <c r="V31" s="191" t="s">
        <v>243</v>
      </c>
      <c r="W31" s="190"/>
      <c r="X31" s="190"/>
      <c r="Y31" s="195"/>
      <c r="Z31" s="159"/>
      <c r="AA31" s="159"/>
      <c r="AB31" s="159"/>
      <c r="AC31" s="159"/>
    </row>
    <row r="32" spans="1:29" ht="30" customHeight="1" x14ac:dyDescent="0.25">
      <c r="A32" s="291"/>
      <c r="B32" s="288"/>
      <c r="C32" s="156" t="s">
        <v>72</v>
      </c>
      <c r="D32" s="134"/>
      <c r="E32" s="134" t="s">
        <v>154</v>
      </c>
      <c r="F32" s="134" t="s">
        <v>19</v>
      </c>
      <c r="G32" s="134" t="s">
        <v>20</v>
      </c>
      <c r="H32" s="130">
        <v>19.489823999999999</v>
      </c>
      <c r="I32" s="135" t="s">
        <v>112</v>
      </c>
      <c r="J32" s="131" t="s">
        <v>112</v>
      </c>
      <c r="K32" s="133"/>
      <c r="L32" s="159"/>
      <c r="M32" s="176"/>
      <c r="N32" s="196"/>
      <c r="O32" s="190"/>
      <c r="P32" s="190"/>
      <c r="Q32" s="190"/>
      <c r="R32" s="191" t="s">
        <v>137</v>
      </c>
      <c r="S32" s="191"/>
      <c r="T32" s="190"/>
      <c r="U32" s="190"/>
      <c r="V32" s="191" t="s">
        <v>245</v>
      </c>
      <c r="W32" s="190"/>
      <c r="X32" s="190"/>
      <c r="Y32" s="195"/>
      <c r="Z32" s="159"/>
      <c r="AA32" s="159"/>
      <c r="AB32" s="159"/>
      <c r="AC32" s="159"/>
    </row>
    <row r="33" spans="1:29" ht="30" customHeight="1" x14ac:dyDescent="0.25">
      <c r="A33" s="291"/>
      <c r="B33" s="288"/>
      <c r="C33" s="156" t="s">
        <v>73</v>
      </c>
      <c r="D33" s="134"/>
      <c r="E33" s="134" t="s">
        <v>155</v>
      </c>
      <c r="F33" s="134" t="s">
        <v>115</v>
      </c>
      <c r="G33" s="134" t="s">
        <v>182</v>
      </c>
      <c r="H33" s="130">
        <v>23.009967</v>
      </c>
      <c r="I33" s="135" t="s">
        <v>112</v>
      </c>
      <c r="J33" s="131" t="s">
        <v>112</v>
      </c>
      <c r="K33" s="133"/>
      <c r="L33" s="159"/>
      <c r="M33" s="159"/>
      <c r="N33" s="196"/>
      <c r="O33" s="190"/>
      <c r="P33" s="190"/>
      <c r="Q33" s="190"/>
      <c r="R33" s="190"/>
      <c r="S33" s="190"/>
      <c r="T33" s="190"/>
      <c r="U33" s="190"/>
      <c r="V33" s="191" t="s">
        <v>247</v>
      </c>
      <c r="W33" s="190"/>
      <c r="X33" s="190"/>
      <c r="Y33" s="195"/>
      <c r="Z33" s="159"/>
      <c r="AA33" s="159"/>
      <c r="AB33" s="159"/>
      <c r="AC33" s="159"/>
    </row>
    <row r="34" spans="1:29" ht="30" customHeight="1" x14ac:dyDescent="0.25">
      <c r="A34" s="291"/>
      <c r="B34" s="288"/>
      <c r="C34" s="156" t="s">
        <v>74</v>
      </c>
      <c r="D34" s="134"/>
      <c r="E34" s="134" t="s">
        <v>156</v>
      </c>
      <c r="F34" s="134" t="s">
        <v>115</v>
      </c>
      <c r="G34" s="134" t="s">
        <v>182</v>
      </c>
      <c r="H34" s="130">
        <v>27.118521000000001</v>
      </c>
      <c r="I34" s="135" t="s">
        <v>112</v>
      </c>
      <c r="J34" s="131" t="s">
        <v>112</v>
      </c>
      <c r="K34" s="133"/>
      <c r="L34" s="159"/>
      <c r="M34" s="159"/>
      <c r="N34" s="198"/>
      <c r="O34" s="199"/>
      <c r="P34" s="199"/>
      <c r="Q34" s="199"/>
      <c r="R34" s="199"/>
      <c r="S34" s="199"/>
      <c r="T34" s="199"/>
      <c r="U34" s="199"/>
      <c r="V34" s="191" t="s">
        <v>249</v>
      </c>
      <c r="W34" s="199"/>
      <c r="X34" s="199"/>
      <c r="Y34" s="200"/>
      <c r="Z34" s="159"/>
      <c r="AA34" s="159"/>
      <c r="AB34" s="159"/>
      <c r="AC34" s="159"/>
    </row>
    <row r="35" spans="1:29" ht="30" customHeight="1" x14ac:dyDescent="0.25">
      <c r="A35" s="291"/>
      <c r="B35" s="288"/>
      <c r="C35" s="156" t="s">
        <v>75</v>
      </c>
      <c r="D35" s="134"/>
      <c r="E35" s="134" t="s">
        <v>157</v>
      </c>
      <c r="F35" s="134" t="s">
        <v>19</v>
      </c>
      <c r="G35" s="134" t="s">
        <v>20</v>
      </c>
      <c r="H35" s="130">
        <v>27.675962999999999</v>
      </c>
      <c r="I35" s="135" t="s">
        <v>112</v>
      </c>
      <c r="J35" s="131" t="s">
        <v>112</v>
      </c>
      <c r="K35" s="133"/>
      <c r="L35" s="159"/>
      <c r="M35" s="159"/>
      <c r="N35" s="201"/>
      <c r="O35" s="199"/>
      <c r="P35" s="199"/>
      <c r="Q35" s="199"/>
      <c r="R35" s="199"/>
      <c r="S35" s="199"/>
      <c r="T35" s="199"/>
      <c r="U35" s="199"/>
      <c r="V35" s="191" t="s">
        <v>251</v>
      </c>
      <c r="W35" s="199"/>
      <c r="X35" s="199"/>
      <c r="Y35" s="200"/>
      <c r="Z35" s="159"/>
      <c r="AA35" s="159"/>
      <c r="AB35" s="159"/>
      <c r="AC35" s="159"/>
    </row>
    <row r="36" spans="1:29" ht="30" customHeight="1" x14ac:dyDescent="0.25">
      <c r="A36" s="291"/>
      <c r="B36" s="288"/>
      <c r="C36" s="156" t="s">
        <v>76</v>
      </c>
      <c r="D36" s="134"/>
      <c r="E36" s="134" t="s">
        <v>158</v>
      </c>
      <c r="F36" s="134" t="s">
        <v>19</v>
      </c>
      <c r="G36" s="134" t="s">
        <v>20</v>
      </c>
      <c r="H36" s="130">
        <v>35.789841000000003</v>
      </c>
      <c r="I36" s="135" t="s">
        <v>112</v>
      </c>
      <c r="J36" s="131" t="s">
        <v>112</v>
      </c>
      <c r="K36" s="133"/>
      <c r="L36" s="159"/>
      <c r="M36" s="159"/>
      <c r="N36" s="198"/>
      <c r="O36" s="199"/>
      <c r="P36" s="199"/>
      <c r="Q36" s="199"/>
      <c r="R36" s="199"/>
      <c r="S36" s="199"/>
      <c r="T36" s="199"/>
      <c r="U36" s="199"/>
      <c r="V36" s="191" t="s">
        <v>253</v>
      </c>
      <c r="W36" s="199"/>
      <c r="X36" s="199"/>
      <c r="Y36" s="200"/>
      <c r="Z36" s="159"/>
      <c r="AA36" s="159"/>
      <c r="AB36" s="159"/>
      <c r="AC36" s="159"/>
    </row>
    <row r="37" spans="1:29" ht="30" customHeight="1" x14ac:dyDescent="0.25">
      <c r="A37" s="291"/>
      <c r="B37" s="288"/>
      <c r="C37" s="156" t="s">
        <v>77</v>
      </c>
      <c r="D37" s="134"/>
      <c r="E37" s="134" t="s">
        <v>159</v>
      </c>
      <c r="F37" s="134" t="s">
        <v>116</v>
      </c>
      <c r="G37" s="134" t="s">
        <v>111</v>
      </c>
      <c r="H37" s="130">
        <v>54.742868999999999</v>
      </c>
      <c r="I37" s="135" t="s">
        <v>112</v>
      </c>
      <c r="J37" s="131" t="s">
        <v>112</v>
      </c>
      <c r="K37" s="133"/>
      <c r="L37" s="159"/>
      <c r="M37" s="159"/>
      <c r="N37" s="198"/>
      <c r="O37" s="199"/>
      <c r="P37" s="199"/>
      <c r="Q37" s="199"/>
      <c r="R37" s="199"/>
      <c r="S37" s="199"/>
      <c r="T37" s="199"/>
      <c r="U37" s="199"/>
      <c r="V37" s="191" t="s">
        <v>255</v>
      </c>
      <c r="W37" s="199"/>
      <c r="X37" s="199"/>
      <c r="Y37" s="200"/>
      <c r="Z37" s="159"/>
      <c r="AA37" s="159"/>
      <c r="AB37" s="159"/>
      <c r="AC37" s="159"/>
    </row>
    <row r="38" spans="1:29" ht="30" customHeight="1" x14ac:dyDescent="0.25">
      <c r="A38" s="291"/>
      <c r="B38" s="288"/>
      <c r="C38" s="156" t="s">
        <v>137</v>
      </c>
      <c r="D38" s="134"/>
      <c r="E38" s="134">
        <v>44840</v>
      </c>
      <c r="F38" s="134" t="s">
        <v>19</v>
      </c>
      <c r="G38" s="134" t="s">
        <v>10</v>
      </c>
      <c r="H38" s="130">
        <v>207.12067199999998</v>
      </c>
      <c r="I38" s="135" t="s">
        <v>112</v>
      </c>
      <c r="J38" s="131" t="s">
        <v>112</v>
      </c>
      <c r="K38" s="133"/>
      <c r="L38" s="177"/>
      <c r="M38" s="177"/>
      <c r="N38" s="198"/>
      <c r="O38" s="199"/>
      <c r="P38" s="199"/>
      <c r="Q38" s="199"/>
      <c r="R38" s="199"/>
      <c r="S38" s="199"/>
      <c r="T38" s="199"/>
      <c r="U38" s="199"/>
      <c r="V38" s="191" t="s">
        <v>257</v>
      </c>
      <c r="W38" s="199"/>
      <c r="X38" s="199"/>
      <c r="Y38" s="200"/>
      <c r="Z38" s="159"/>
      <c r="AA38" s="159"/>
      <c r="AB38" s="159"/>
      <c r="AC38" s="159"/>
    </row>
    <row r="39" spans="1:29" ht="30" customHeight="1" x14ac:dyDescent="0.25">
      <c r="A39" s="291"/>
      <c r="B39" s="288" t="s">
        <v>88</v>
      </c>
      <c r="C39" s="156" t="s">
        <v>78</v>
      </c>
      <c r="D39" s="128"/>
      <c r="E39" s="134">
        <v>54009</v>
      </c>
      <c r="F39" s="128" t="s">
        <v>19</v>
      </c>
      <c r="G39" s="134" t="s">
        <v>20</v>
      </c>
      <c r="H39" s="130">
        <v>144.66652199999999</v>
      </c>
      <c r="I39" s="131" t="s">
        <v>112</v>
      </c>
      <c r="J39" s="131" t="s">
        <v>112</v>
      </c>
      <c r="K39" s="136"/>
      <c r="L39" s="177"/>
      <c r="M39" s="177"/>
      <c r="N39" s="198"/>
      <c r="O39" s="199"/>
      <c r="P39" s="199"/>
      <c r="Q39" s="199"/>
      <c r="R39" s="199"/>
      <c r="S39" s="199"/>
      <c r="T39" s="199"/>
      <c r="U39" s="199"/>
      <c r="V39" s="191" t="s">
        <v>259</v>
      </c>
      <c r="W39" s="199"/>
      <c r="X39" s="199"/>
      <c r="Y39" s="200"/>
      <c r="Z39" s="159"/>
      <c r="AA39" s="159"/>
      <c r="AB39" s="159"/>
      <c r="AC39" s="159"/>
    </row>
    <row r="40" spans="1:29" ht="30" customHeight="1" x14ac:dyDescent="0.25">
      <c r="A40" s="291"/>
      <c r="B40" s="288"/>
      <c r="C40" s="156" t="s">
        <v>79</v>
      </c>
      <c r="D40" s="128"/>
      <c r="E40" s="134">
        <v>54010</v>
      </c>
      <c r="F40" s="134" t="s">
        <v>19</v>
      </c>
      <c r="G40" s="134" t="s">
        <v>20</v>
      </c>
      <c r="H40" s="130">
        <v>189.716094</v>
      </c>
      <c r="I40" s="131" t="s">
        <v>112</v>
      </c>
      <c r="J40" s="131" t="s">
        <v>112</v>
      </c>
      <c r="K40" s="136"/>
      <c r="L40" s="177"/>
      <c r="M40" s="177"/>
      <c r="N40" s="201"/>
      <c r="O40" s="199"/>
      <c r="P40" s="199"/>
      <c r="Q40" s="199"/>
      <c r="R40" s="199"/>
      <c r="S40" s="199"/>
      <c r="T40" s="199"/>
      <c r="U40" s="199"/>
      <c r="V40" s="191" t="s">
        <v>261</v>
      </c>
      <c r="W40" s="199"/>
      <c r="X40" s="199"/>
      <c r="Y40" s="200"/>
      <c r="Z40" s="159"/>
      <c r="AA40" s="159"/>
      <c r="AB40" s="159"/>
      <c r="AC40" s="159"/>
    </row>
    <row r="41" spans="1:29" ht="30" customHeight="1" x14ac:dyDescent="0.25">
      <c r="A41" s="291"/>
      <c r="B41" s="288"/>
      <c r="C41" s="156" t="s">
        <v>80</v>
      </c>
      <c r="D41" s="128"/>
      <c r="E41" s="134">
        <v>54011</v>
      </c>
      <c r="F41" s="134" t="s">
        <v>19</v>
      </c>
      <c r="G41" s="134" t="s">
        <v>20</v>
      </c>
      <c r="H41" s="130">
        <v>262.80293399999999</v>
      </c>
      <c r="I41" s="131" t="s">
        <v>112</v>
      </c>
      <c r="J41" s="131" t="s">
        <v>112</v>
      </c>
      <c r="K41" s="136"/>
      <c r="L41" s="177"/>
      <c r="M41" s="177"/>
      <c r="N41" s="198"/>
      <c r="O41" s="199"/>
      <c r="P41" s="199"/>
      <c r="Q41" s="199"/>
      <c r="R41" s="199"/>
      <c r="S41" s="199"/>
      <c r="T41" s="199"/>
      <c r="U41" s="199"/>
      <c r="V41" s="191" t="s">
        <v>263</v>
      </c>
      <c r="W41" s="199"/>
      <c r="X41" s="199"/>
      <c r="Y41" s="200"/>
      <c r="Z41" s="159"/>
      <c r="AA41" s="159"/>
      <c r="AB41" s="159"/>
      <c r="AC41" s="159"/>
    </row>
    <row r="42" spans="1:29" ht="30" customHeight="1" x14ac:dyDescent="0.25">
      <c r="A42" s="291"/>
      <c r="B42" s="288"/>
      <c r="C42" s="156" t="s">
        <v>81</v>
      </c>
      <c r="D42" s="128"/>
      <c r="E42" s="134">
        <v>54012</v>
      </c>
      <c r="F42" s="134" t="s">
        <v>19</v>
      </c>
      <c r="G42" s="134" t="s">
        <v>20</v>
      </c>
      <c r="H42" s="130">
        <v>276.11960400000004</v>
      </c>
      <c r="I42" s="131" t="s">
        <v>112</v>
      </c>
      <c r="J42" s="131" t="s">
        <v>112</v>
      </c>
      <c r="K42" s="133"/>
      <c r="L42" s="177"/>
      <c r="M42" s="177"/>
      <c r="N42" s="198"/>
      <c r="O42" s="199"/>
      <c r="P42" s="199"/>
      <c r="Q42" s="199"/>
      <c r="R42" s="199"/>
      <c r="S42" s="199"/>
      <c r="T42" s="199"/>
      <c r="U42" s="199"/>
      <c r="V42" s="191" t="s">
        <v>265</v>
      </c>
      <c r="W42" s="199"/>
      <c r="X42" s="199"/>
      <c r="Y42" s="200"/>
      <c r="Z42" s="159"/>
      <c r="AA42" s="159"/>
      <c r="AB42" s="159"/>
      <c r="AC42" s="159"/>
    </row>
    <row r="43" spans="1:29" ht="30" customHeight="1" x14ac:dyDescent="0.25">
      <c r="A43" s="291"/>
      <c r="B43" s="288"/>
      <c r="C43" s="156" t="s">
        <v>82</v>
      </c>
      <c r="D43" s="128"/>
      <c r="E43" s="134">
        <v>54013</v>
      </c>
      <c r="F43" s="134" t="s">
        <v>19</v>
      </c>
      <c r="G43" s="134" t="s">
        <v>20</v>
      </c>
      <c r="H43" s="130">
        <v>354.32665200000002</v>
      </c>
      <c r="I43" s="131" t="s">
        <v>112</v>
      </c>
      <c r="J43" s="131" t="s">
        <v>112</v>
      </c>
      <c r="K43" s="133"/>
      <c r="L43" s="177"/>
      <c r="M43" s="177"/>
      <c r="N43" s="198"/>
      <c r="O43" s="194"/>
      <c r="P43" s="194"/>
      <c r="Q43" s="188"/>
      <c r="R43" s="199"/>
      <c r="S43" s="199"/>
      <c r="T43" s="199"/>
      <c r="U43" s="199"/>
      <c r="V43" s="191" t="s">
        <v>267</v>
      </c>
      <c r="W43" s="199"/>
      <c r="X43" s="199"/>
      <c r="Y43" s="200"/>
      <c r="Z43" s="159"/>
      <c r="AA43" s="159"/>
      <c r="AB43" s="159"/>
      <c r="AC43" s="159"/>
    </row>
    <row r="44" spans="1:29" ht="30" customHeight="1" x14ac:dyDescent="0.25">
      <c r="A44" s="291"/>
      <c r="B44" s="288"/>
      <c r="C44" s="156" t="s">
        <v>83</v>
      </c>
      <c r="D44" s="128"/>
      <c r="E44" s="134">
        <v>54014</v>
      </c>
      <c r="F44" s="134" t="s">
        <v>19</v>
      </c>
      <c r="G44" s="134" t="s">
        <v>20</v>
      </c>
      <c r="H44" s="130">
        <v>396.85741200000001</v>
      </c>
      <c r="I44" s="131" t="s">
        <v>112</v>
      </c>
      <c r="J44" s="131" t="s">
        <v>112</v>
      </c>
      <c r="K44" s="133"/>
      <c r="L44" s="177"/>
      <c r="M44" s="177"/>
      <c r="N44" s="201"/>
      <c r="O44" s="194"/>
      <c r="P44" s="194"/>
      <c r="Q44" s="188"/>
      <c r="R44" s="199"/>
      <c r="S44" s="199"/>
      <c r="T44" s="199"/>
      <c r="U44" s="199"/>
      <c r="V44" s="191" t="s">
        <v>269</v>
      </c>
      <c r="W44" s="199"/>
      <c r="X44" s="199"/>
      <c r="Y44" s="200"/>
      <c r="Z44" s="159"/>
      <c r="AA44" s="159"/>
      <c r="AB44" s="159"/>
      <c r="AC44" s="159"/>
    </row>
    <row r="45" spans="1:29" ht="30" customHeight="1" thickBot="1" x14ac:dyDescent="0.3">
      <c r="A45" s="291"/>
      <c r="B45" s="288"/>
      <c r="C45" s="156" t="s">
        <v>84</v>
      </c>
      <c r="D45" s="128"/>
      <c r="E45" s="134">
        <v>54015</v>
      </c>
      <c r="F45" s="134" t="s">
        <v>19</v>
      </c>
      <c r="G45" s="134" t="s">
        <v>20</v>
      </c>
      <c r="H45" s="130">
        <v>536.24888099999998</v>
      </c>
      <c r="I45" s="131" t="s">
        <v>112</v>
      </c>
      <c r="J45" s="131" t="s">
        <v>112</v>
      </c>
      <c r="K45" s="133"/>
      <c r="L45" s="177"/>
      <c r="M45" s="177"/>
      <c r="N45" s="202"/>
      <c r="O45" s="203"/>
      <c r="P45" s="203"/>
      <c r="Q45" s="204"/>
      <c r="R45" s="205"/>
      <c r="S45" s="205"/>
      <c r="T45" s="205"/>
      <c r="U45" s="205"/>
      <c r="V45" s="206" t="s">
        <v>271</v>
      </c>
      <c r="W45" s="205"/>
      <c r="X45" s="205"/>
      <c r="Y45" s="207"/>
      <c r="Z45" s="159"/>
      <c r="AA45" s="159"/>
      <c r="AB45" s="159"/>
      <c r="AC45" s="159"/>
    </row>
    <row r="46" spans="1:29" ht="30" customHeight="1" x14ac:dyDescent="0.25">
      <c r="A46" s="291"/>
      <c r="B46" s="288"/>
      <c r="C46" s="156" t="s">
        <v>85</v>
      </c>
      <c r="D46" s="128"/>
      <c r="E46" s="134">
        <v>52322</v>
      </c>
      <c r="F46" s="134" t="s">
        <v>19</v>
      </c>
      <c r="G46" s="134" t="s">
        <v>20</v>
      </c>
      <c r="H46" s="130">
        <v>6.6067200000000001</v>
      </c>
      <c r="I46" s="131" t="s">
        <v>112</v>
      </c>
      <c r="J46" s="131" t="s">
        <v>112</v>
      </c>
      <c r="K46" s="133"/>
      <c r="L46" s="177"/>
      <c r="M46" s="177"/>
      <c r="N46" s="159"/>
      <c r="O46" s="178"/>
      <c r="P46" s="178"/>
      <c r="Q46" s="179"/>
      <c r="R46" s="159"/>
      <c r="S46" s="159"/>
      <c r="T46" s="159"/>
      <c r="U46" s="159"/>
      <c r="V46" s="159"/>
      <c r="W46" s="159"/>
      <c r="X46" s="159"/>
      <c r="Y46" s="159"/>
      <c r="Z46" s="159"/>
      <c r="AA46" s="159"/>
      <c r="AB46" s="159"/>
      <c r="AC46" s="159"/>
    </row>
    <row r="47" spans="1:29" ht="30" customHeight="1" x14ac:dyDescent="0.25">
      <c r="A47" s="291"/>
      <c r="B47" s="288"/>
      <c r="C47" s="156" t="s">
        <v>86</v>
      </c>
      <c r="D47" s="128"/>
      <c r="E47" s="134">
        <v>52323</v>
      </c>
      <c r="F47" s="134" t="s">
        <v>19</v>
      </c>
      <c r="G47" s="134" t="s">
        <v>20</v>
      </c>
      <c r="H47" s="130">
        <v>7.6596659999999996</v>
      </c>
      <c r="I47" s="131" t="s">
        <v>112</v>
      </c>
      <c r="J47" s="131" t="s">
        <v>112</v>
      </c>
      <c r="K47" s="133"/>
      <c r="L47" s="177"/>
      <c r="M47" s="177"/>
      <c r="N47" s="159"/>
      <c r="O47" s="178"/>
      <c r="P47" s="178"/>
      <c r="Q47" s="179"/>
      <c r="R47" s="159"/>
      <c r="S47" s="159"/>
      <c r="T47" s="159"/>
      <c r="U47" s="159"/>
      <c r="V47" s="159"/>
      <c r="W47" s="159"/>
      <c r="X47" s="159"/>
      <c r="Y47" s="159"/>
      <c r="Z47" s="159"/>
      <c r="AA47" s="159"/>
      <c r="AB47" s="159"/>
      <c r="AC47" s="159"/>
    </row>
    <row r="48" spans="1:29" ht="30" customHeight="1" thickBot="1" x14ac:dyDescent="0.3">
      <c r="A48" s="292"/>
      <c r="B48" s="288"/>
      <c r="C48" s="156" t="s">
        <v>87</v>
      </c>
      <c r="D48" s="128"/>
      <c r="E48" s="134">
        <v>52324</v>
      </c>
      <c r="F48" s="134" t="s">
        <v>19</v>
      </c>
      <c r="G48" s="134" t="s">
        <v>20</v>
      </c>
      <c r="H48" s="130">
        <v>22.390587</v>
      </c>
      <c r="I48" s="131" t="s">
        <v>112</v>
      </c>
      <c r="J48" s="131" t="s">
        <v>112</v>
      </c>
      <c r="K48" s="133"/>
      <c r="L48" s="159"/>
      <c r="M48" s="159"/>
      <c r="N48" s="159"/>
      <c r="O48" s="178"/>
      <c r="P48" s="178"/>
      <c r="Q48" s="179"/>
      <c r="R48" s="159"/>
      <c r="S48" s="159"/>
      <c r="T48" s="159"/>
      <c r="U48" s="159"/>
      <c r="V48" s="159"/>
      <c r="W48" s="159"/>
      <c r="X48" s="159"/>
      <c r="Y48" s="159"/>
      <c r="Z48" s="159"/>
      <c r="AA48" s="159"/>
      <c r="AB48" s="159"/>
      <c r="AC48" s="159"/>
    </row>
    <row r="49" spans="1:29" ht="30" customHeight="1" x14ac:dyDescent="0.25">
      <c r="A49" s="291"/>
      <c r="B49" s="288" t="s">
        <v>89</v>
      </c>
      <c r="C49" s="156" t="s">
        <v>90</v>
      </c>
      <c r="D49" s="128"/>
      <c r="E49" s="134">
        <v>1701</v>
      </c>
      <c r="F49" s="134" t="s">
        <v>19</v>
      </c>
      <c r="G49" s="134" t="s">
        <v>20</v>
      </c>
      <c r="H49" s="130">
        <v>92.783124000000001</v>
      </c>
      <c r="I49" s="131" t="s">
        <v>113</v>
      </c>
      <c r="J49" s="132">
        <v>7</v>
      </c>
      <c r="K49" s="133"/>
      <c r="L49" s="159"/>
      <c r="M49" s="159"/>
      <c r="N49" s="159"/>
      <c r="O49" s="178"/>
      <c r="P49" s="178"/>
      <c r="Q49" s="159"/>
      <c r="R49" s="159"/>
      <c r="S49" s="159"/>
      <c r="T49" s="159"/>
      <c r="U49" s="159"/>
      <c r="V49" s="159"/>
      <c r="W49" s="159"/>
      <c r="X49" s="159"/>
      <c r="Y49" s="159"/>
      <c r="Z49" s="159"/>
      <c r="AA49" s="159"/>
      <c r="AB49" s="159"/>
      <c r="AC49" s="159"/>
    </row>
    <row r="50" spans="1:29" ht="30" customHeight="1" x14ac:dyDescent="0.25">
      <c r="A50" s="291"/>
      <c r="B50" s="288"/>
      <c r="C50" s="156" t="s">
        <v>91</v>
      </c>
      <c r="D50" s="128"/>
      <c r="E50" s="134" t="s">
        <v>161</v>
      </c>
      <c r="F50" s="134" t="s">
        <v>19</v>
      </c>
      <c r="G50" s="134" t="s">
        <v>20</v>
      </c>
      <c r="H50" s="130">
        <v>158.36514299999999</v>
      </c>
      <c r="I50" s="131" t="s">
        <v>113</v>
      </c>
      <c r="J50" s="132">
        <v>7</v>
      </c>
      <c r="K50" s="133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</row>
    <row r="51" spans="1:29" ht="30" customHeight="1" x14ac:dyDescent="0.25">
      <c r="A51" s="291"/>
      <c r="B51" s="288"/>
      <c r="C51" s="156" t="s">
        <v>92</v>
      </c>
      <c r="D51" s="128"/>
      <c r="E51" s="134">
        <v>1704</v>
      </c>
      <c r="F51" s="134" t="s">
        <v>19</v>
      </c>
      <c r="G51" s="134" t="s">
        <v>20</v>
      </c>
      <c r="H51" s="130">
        <v>158.36514299999999</v>
      </c>
      <c r="I51" s="131" t="s">
        <v>113</v>
      </c>
      <c r="J51" s="132">
        <v>7</v>
      </c>
      <c r="K51" s="133"/>
      <c r="L51" s="159"/>
      <c r="M51" s="159"/>
      <c r="N51" s="159"/>
      <c r="O51" s="159"/>
      <c r="P51" s="159"/>
      <c r="Q51" s="159"/>
      <c r="R51" s="159"/>
      <c r="S51" s="159"/>
      <c r="T51" s="159"/>
      <c r="U51" s="159"/>
      <c r="V51" s="159"/>
      <c r="W51" s="159"/>
      <c r="X51" s="159"/>
      <c r="Y51" s="159"/>
      <c r="Z51" s="159"/>
      <c r="AA51" s="159"/>
      <c r="AB51" s="159"/>
      <c r="AC51" s="159"/>
    </row>
    <row r="52" spans="1:29" ht="30" customHeight="1" x14ac:dyDescent="0.25">
      <c r="A52" s="291"/>
      <c r="B52" s="288"/>
      <c r="C52" s="156" t="s">
        <v>93</v>
      </c>
      <c r="D52" s="128"/>
      <c r="E52" s="134">
        <v>1705</v>
      </c>
      <c r="F52" s="134" t="s">
        <v>19</v>
      </c>
      <c r="G52" s="134" t="s">
        <v>20</v>
      </c>
      <c r="H52" s="130">
        <v>205.43802299999999</v>
      </c>
      <c r="I52" s="131" t="s">
        <v>113</v>
      </c>
      <c r="J52" s="132">
        <v>7</v>
      </c>
      <c r="K52" s="133"/>
      <c r="L52" s="159"/>
      <c r="M52" s="159"/>
      <c r="N52" s="159"/>
      <c r="O52" s="159"/>
      <c r="P52" s="159"/>
      <c r="Q52" s="159"/>
      <c r="R52" s="159"/>
      <c r="S52" s="159"/>
      <c r="T52" s="159"/>
      <c r="U52" s="159"/>
      <c r="V52" s="159"/>
      <c r="W52" s="159"/>
      <c r="X52" s="159"/>
      <c r="Y52" s="159"/>
      <c r="Z52" s="159"/>
      <c r="AA52" s="159"/>
      <c r="AB52" s="159"/>
      <c r="AC52" s="159"/>
    </row>
    <row r="53" spans="1:29" ht="30" customHeight="1" x14ac:dyDescent="0.25">
      <c r="A53" s="291"/>
      <c r="B53" s="288"/>
      <c r="C53" s="156" t="s">
        <v>94</v>
      </c>
      <c r="D53" s="128"/>
      <c r="E53" s="134">
        <v>1707</v>
      </c>
      <c r="F53" s="134" t="s">
        <v>19</v>
      </c>
      <c r="G53" s="134" t="s">
        <v>20</v>
      </c>
      <c r="H53" s="130">
        <v>222.08902199999997</v>
      </c>
      <c r="I53" s="131" t="s">
        <v>113</v>
      </c>
      <c r="J53" s="132">
        <v>7</v>
      </c>
      <c r="K53" s="133"/>
      <c r="L53" s="159"/>
      <c r="M53" s="159"/>
      <c r="N53" s="159"/>
      <c r="O53" s="159"/>
      <c r="P53" s="159"/>
      <c r="Q53" s="159"/>
      <c r="R53" s="159"/>
      <c r="S53" s="159"/>
      <c r="T53" s="159"/>
      <c r="U53" s="159"/>
      <c r="V53" s="159"/>
      <c r="W53" s="159"/>
      <c r="X53" s="159"/>
      <c r="Y53" s="159"/>
      <c r="Z53" s="159"/>
      <c r="AA53" s="159"/>
      <c r="AB53" s="159"/>
      <c r="AC53" s="159"/>
    </row>
    <row r="54" spans="1:29" ht="30" customHeight="1" x14ac:dyDescent="0.25">
      <c r="A54" s="291"/>
      <c r="B54" s="288"/>
      <c r="C54" s="156" t="s">
        <v>95</v>
      </c>
      <c r="D54" s="128"/>
      <c r="E54" s="134">
        <v>1706</v>
      </c>
      <c r="F54" s="134" t="s">
        <v>19</v>
      </c>
      <c r="G54" s="134" t="s">
        <v>20</v>
      </c>
      <c r="H54" s="130">
        <v>322.44922800000001</v>
      </c>
      <c r="I54" s="131" t="s">
        <v>112</v>
      </c>
      <c r="J54" s="132" t="s">
        <v>112</v>
      </c>
      <c r="K54" s="133"/>
      <c r="L54" s="159"/>
      <c r="M54" s="159"/>
      <c r="N54" s="159"/>
      <c r="O54" s="159"/>
      <c r="P54" s="159"/>
      <c r="Q54" s="159"/>
      <c r="R54" s="159"/>
      <c r="S54" s="159"/>
      <c r="T54" s="159"/>
      <c r="U54" s="159"/>
      <c r="V54" s="159"/>
      <c r="W54" s="159"/>
      <c r="X54" s="159"/>
      <c r="Y54" s="159"/>
      <c r="Z54" s="159"/>
      <c r="AA54" s="159"/>
      <c r="AB54" s="159"/>
      <c r="AC54" s="159"/>
    </row>
    <row r="55" spans="1:29" ht="30" customHeight="1" x14ac:dyDescent="0.25">
      <c r="A55" s="291"/>
      <c r="B55" s="288"/>
      <c r="C55" s="156" t="s">
        <v>160</v>
      </c>
      <c r="D55" s="128"/>
      <c r="E55" s="137">
        <v>43905</v>
      </c>
      <c r="F55" s="134" t="s">
        <v>19</v>
      </c>
      <c r="G55" s="134" t="s">
        <v>20</v>
      </c>
      <c r="H55" s="130">
        <v>347.90574599999997</v>
      </c>
      <c r="I55" s="131" t="s">
        <v>112</v>
      </c>
      <c r="J55" s="132" t="s">
        <v>112</v>
      </c>
      <c r="K55" s="133"/>
      <c r="L55" s="159"/>
      <c r="M55" s="159"/>
      <c r="N55" s="159"/>
      <c r="O55" s="159"/>
      <c r="P55" s="159"/>
      <c r="Q55" s="159"/>
      <c r="R55" s="159"/>
      <c r="S55" s="159"/>
      <c r="T55" s="159"/>
      <c r="U55" s="159"/>
      <c r="V55" s="159"/>
      <c r="W55" s="159"/>
      <c r="X55" s="159"/>
      <c r="Y55" s="159"/>
      <c r="Z55" s="159"/>
      <c r="AA55" s="159"/>
      <c r="AB55" s="159"/>
      <c r="AC55" s="159"/>
    </row>
    <row r="56" spans="1:29" ht="30" customHeight="1" x14ac:dyDescent="0.25">
      <c r="A56" s="291"/>
      <c r="B56" s="288" t="s">
        <v>13</v>
      </c>
      <c r="C56" s="156" t="s">
        <v>96</v>
      </c>
      <c r="D56" s="128"/>
      <c r="E56" s="129">
        <v>42900</v>
      </c>
      <c r="F56" s="128" t="s">
        <v>19</v>
      </c>
      <c r="G56" s="128" t="s">
        <v>116</v>
      </c>
      <c r="H56" s="130">
        <v>15.278040000000001</v>
      </c>
      <c r="I56" s="131" t="s">
        <v>112</v>
      </c>
      <c r="J56" s="132" t="s">
        <v>112</v>
      </c>
      <c r="K56" s="133"/>
      <c r="L56" s="159"/>
      <c r="M56" s="159"/>
      <c r="N56" s="159"/>
      <c r="O56" s="159"/>
      <c r="P56" s="159"/>
      <c r="Q56" s="159"/>
      <c r="R56" s="159"/>
      <c r="S56" s="159"/>
      <c r="T56" s="159"/>
      <c r="U56" s="159"/>
      <c r="V56" s="159"/>
      <c r="W56" s="159"/>
      <c r="X56" s="159"/>
      <c r="Y56" s="159"/>
      <c r="Z56" s="159"/>
      <c r="AA56" s="159"/>
      <c r="AB56" s="159"/>
      <c r="AC56" s="159"/>
    </row>
    <row r="57" spans="1:29" ht="30" customHeight="1" thickBot="1" x14ac:dyDescent="0.3">
      <c r="A57" s="291"/>
      <c r="B57" s="288"/>
      <c r="C57" s="156" t="s">
        <v>97</v>
      </c>
      <c r="D57" s="128"/>
      <c r="E57" s="129">
        <v>42901</v>
      </c>
      <c r="F57" s="128" t="s">
        <v>19</v>
      </c>
      <c r="G57" s="128" t="s">
        <v>116</v>
      </c>
      <c r="H57" s="130">
        <v>19.500147000000002</v>
      </c>
      <c r="I57" s="131" t="s">
        <v>112</v>
      </c>
      <c r="J57" s="132" t="s">
        <v>112</v>
      </c>
      <c r="K57" s="133"/>
      <c r="L57" s="159"/>
      <c r="M57" s="159"/>
      <c r="N57" s="159"/>
      <c r="O57" s="159"/>
      <c r="P57" s="159"/>
      <c r="Q57" s="159"/>
      <c r="R57" s="159"/>
      <c r="S57" s="159"/>
      <c r="T57" s="159"/>
      <c r="U57" s="159"/>
      <c r="V57" s="159"/>
      <c r="W57" s="159"/>
      <c r="X57" s="159"/>
      <c r="Y57" s="159"/>
      <c r="Z57" s="159"/>
      <c r="AA57" s="159"/>
      <c r="AB57" s="159"/>
      <c r="AC57" s="159"/>
    </row>
    <row r="58" spans="1:29" ht="39.950000000000003" customHeight="1" x14ac:dyDescent="0.25">
      <c r="A58" s="174"/>
      <c r="B58" s="288" t="s">
        <v>280</v>
      </c>
      <c r="C58" s="157" t="s">
        <v>202</v>
      </c>
      <c r="D58" s="134"/>
      <c r="E58" s="134" t="s">
        <v>203</v>
      </c>
      <c r="F58" s="128" t="s">
        <v>19</v>
      </c>
      <c r="G58" s="128" t="s">
        <v>116</v>
      </c>
      <c r="H58" s="130">
        <v>76.069999999999993</v>
      </c>
      <c r="I58" s="135" t="s">
        <v>112</v>
      </c>
      <c r="J58" s="138" t="s">
        <v>112</v>
      </c>
      <c r="K58" s="133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</row>
    <row r="59" spans="1:29" ht="39.950000000000003" customHeight="1" x14ac:dyDescent="0.25">
      <c r="A59" s="159"/>
      <c r="B59" s="288"/>
      <c r="C59" s="157" t="s">
        <v>204</v>
      </c>
      <c r="D59" s="134"/>
      <c r="E59" s="134" t="s">
        <v>205</v>
      </c>
      <c r="F59" s="128" t="s">
        <v>19</v>
      </c>
      <c r="G59" s="128" t="s">
        <v>116</v>
      </c>
      <c r="H59" s="130">
        <v>96.75</v>
      </c>
      <c r="I59" s="135" t="s">
        <v>112</v>
      </c>
      <c r="J59" s="138" t="s">
        <v>112</v>
      </c>
      <c r="K59" s="133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</row>
    <row r="60" spans="1:29" ht="39.950000000000003" customHeight="1" x14ac:dyDescent="0.25">
      <c r="A60" s="159"/>
      <c r="B60" s="288"/>
      <c r="C60" s="157" t="s">
        <v>206</v>
      </c>
      <c r="D60" s="134"/>
      <c r="E60" s="134" t="s">
        <v>207</v>
      </c>
      <c r="F60" s="128" t="s">
        <v>19</v>
      </c>
      <c r="G60" s="128" t="s">
        <v>116</v>
      </c>
      <c r="H60" s="130">
        <v>120.37</v>
      </c>
      <c r="I60" s="135" t="s">
        <v>112</v>
      </c>
      <c r="J60" s="138" t="s">
        <v>112</v>
      </c>
      <c r="K60" s="133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</row>
    <row r="61" spans="1:29" ht="39.950000000000003" customHeight="1" x14ac:dyDescent="0.25">
      <c r="A61" s="159"/>
      <c r="B61" s="288"/>
      <c r="C61" s="157" t="s">
        <v>208</v>
      </c>
      <c r="D61" s="134"/>
      <c r="E61" s="134" t="s">
        <v>209</v>
      </c>
      <c r="F61" s="128" t="s">
        <v>19</v>
      </c>
      <c r="G61" s="128" t="s">
        <v>116</v>
      </c>
      <c r="H61" s="130">
        <v>109.02</v>
      </c>
      <c r="I61" s="135" t="s">
        <v>112</v>
      </c>
      <c r="J61" s="138" t="s">
        <v>112</v>
      </c>
      <c r="K61" s="133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</row>
    <row r="62" spans="1:29" ht="39.950000000000003" customHeight="1" x14ac:dyDescent="0.25">
      <c r="A62" s="159"/>
      <c r="B62" s="288"/>
      <c r="C62" s="157" t="s">
        <v>210</v>
      </c>
      <c r="D62" s="134"/>
      <c r="E62" s="134" t="s">
        <v>211</v>
      </c>
      <c r="F62" s="128" t="s">
        <v>19</v>
      </c>
      <c r="G62" s="128" t="s">
        <v>116</v>
      </c>
      <c r="H62" s="130">
        <v>129.69999999999999</v>
      </c>
      <c r="I62" s="135" t="s">
        <v>112</v>
      </c>
      <c r="J62" s="138" t="s">
        <v>112</v>
      </c>
      <c r="K62" s="133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</row>
    <row r="63" spans="1:29" ht="39.950000000000003" customHeight="1" x14ac:dyDescent="0.25">
      <c r="A63" s="159"/>
      <c r="B63" s="288"/>
      <c r="C63" s="157" t="s">
        <v>212</v>
      </c>
      <c r="D63" s="134"/>
      <c r="E63" s="134" t="s">
        <v>213</v>
      </c>
      <c r="F63" s="128" t="s">
        <v>19</v>
      </c>
      <c r="G63" s="128" t="s">
        <v>116</v>
      </c>
      <c r="H63" s="130">
        <v>153.32</v>
      </c>
      <c r="I63" s="135" t="s">
        <v>112</v>
      </c>
      <c r="J63" s="138" t="s">
        <v>112</v>
      </c>
      <c r="K63" s="133"/>
      <c r="L63" s="159"/>
      <c r="M63" s="159"/>
      <c r="N63" s="159"/>
      <c r="O63" s="159"/>
      <c r="P63" s="159"/>
      <c r="Q63" s="159"/>
      <c r="R63" s="159"/>
      <c r="S63" s="159"/>
      <c r="T63" s="159"/>
      <c r="U63" s="159"/>
      <c r="V63" s="159"/>
      <c r="W63" s="159"/>
      <c r="X63" s="159"/>
      <c r="Y63" s="159"/>
      <c r="Z63" s="159"/>
      <c r="AA63" s="159"/>
      <c r="AB63" s="159"/>
      <c r="AC63" s="159"/>
    </row>
    <row r="64" spans="1:29" ht="39.950000000000003" customHeight="1" x14ac:dyDescent="0.25">
      <c r="A64" s="159"/>
      <c r="B64" s="288"/>
      <c r="C64" s="157" t="s">
        <v>214</v>
      </c>
      <c r="D64" s="134"/>
      <c r="E64" s="134" t="s">
        <v>215</v>
      </c>
      <c r="F64" s="128" t="s">
        <v>19</v>
      </c>
      <c r="G64" s="128" t="s">
        <v>116</v>
      </c>
      <c r="H64" s="130">
        <v>140.09</v>
      </c>
      <c r="I64" s="135" t="s">
        <v>112</v>
      </c>
      <c r="J64" s="138" t="s">
        <v>112</v>
      </c>
      <c r="K64" s="133"/>
      <c r="L64" s="159"/>
      <c r="M64" s="159"/>
      <c r="N64" s="159"/>
      <c r="O64" s="159"/>
      <c r="P64" s="159"/>
      <c r="Q64" s="159"/>
      <c r="R64" s="159"/>
      <c r="S64" s="159"/>
      <c r="T64" s="159"/>
      <c r="U64" s="159"/>
      <c r="V64" s="159"/>
      <c r="W64" s="159"/>
      <c r="X64" s="159"/>
      <c r="Y64" s="159"/>
      <c r="Z64" s="159"/>
      <c r="AA64" s="159"/>
      <c r="AB64" s="159"/>
      <c r="AC64" s="159"/>
    </row>
    <row r="65" spans="1:29" ht="39.950000000000003" customHeight="1" x14ac:dyDescent="0.25">
      <c r="A65" s="159"/>
      <c r="B65" s="288"/>
      <c r="C65" s="157" t="s">
        <v>216</v>
      </c>
      <c r="D65" s="134"/>
      <c r="E65" s="134" t="s">
        <v>217</v>
      </c>
      <c r="F65" s="128" t="s">
        <v>19</v>
      </c>
      <c r="G65" s="128" t="s">
        <v>116</v>
      </c>
      <c r="H65" s="130">
        <v>176.27</v>
      </c>
      <c r="I65" s="135" t="s">
        <v>112</v>
      </c>
      <c r="J65" s="138" t="s">
        <v>112</v>
      </c>
      <c r="K65" s="133"/>
      <c r="L65" s="159"/>
      <c r="M65" s="159"/>
      <c r="N65" s="159"/>
      <c r="O65" s="159"/>
      <c r="P65" s="159"/>
      <c r="Q65" s="159"/>
      <c r="R65" s="159"/>
      <c r="S65" s="159"/>
      <c r="T65" s="159"/>
      <c r="U65" s="159"/>
      <c r="V65" s="159"/>
      <c r="W65" s="159"/>
      <c r="X65" s="159"/>
      <c r="Y65" s="159"/>
      <c r="Z65" s="159"/>
      <c r="AA65" s="159"/>
      <c r="AB65" s="159"/>
      <c r="AC65" s="159"/>
    </row>
    <row r="66" spans="1:29" ht="39.950000000000003" customHeight="1" x14ac:dyDescent="0.25">
      <c r="A66" s="159"/>
      <c r="B66" s="288"/>
      <c r="C66" s="157" t="s">
        <v>218</v>
      </c>
      <c r="D66" s="129"/>
      <c r="E66" s="134" t="s">
        <v>219</v>
      </c>
      <c r="F66" s="128" t="s">
        <v>19</v>
      </c>
      <c r="G66" s="128" t="s">
        <v>116</v>
      </c>
      <c r="H66" s="130">
        <v>160.77000000000001</v>
      </c>
      <c r="I66" s="135" t="s">
        <v>112</v>
      </c>
      <c r="J66" s="138" t="s">
        <v>112</v>
      </c>
      <c r="K66" s="133"/>
      <c r="L66" s="159"/>
      <c r="M66" s="159"/>
      <c r="N66" s="159"/>
      <c r="O66" s="159"/>
      <c r="P66" s="159"/>
      <c r="Q66" s="159"/>
      <c r="R66" s="159"/>
      <c r="S66" s="159"/>
      <c r="T66" s="159"/>
      <c r="U66" s="159"/>
      <c r="V66" s="159"/>
      <c r="W66" s="159"/>
      <c r="X66" s="159"/>
      <c r="Y66" s="159"/>
      <c r="Z66" s="159"/>
      <c r="AA66" s="159"/>
      <c r="AB66" s="159"/>
      <c r="AC66" s="159"/>
    </row>
    <row r="67" spans="1:29" ht="39.950000000000003" customHeight="1" x14ac:dyDescent="0.25">
      <c r="A67" s="159"/>
      <c r="B67" s="288"/>
      <c r="C67" s="157" t="s">
        <v>220</v>
      </c>
      <c r="D67" s="129"/>
      <c r="E67" s="134" t="s">
        <v>221</v>
      </c>
      <c r="F67" s="128" t="s">
        <v>19</v>
      </c>
      <c r="G67" s="128" t="s">
        <v>116</v>
      </c>
      <c r="H67" s="130">
        <v>184.39</v>
      </c>
      <c r="I67" s="135" t="s">
        <v>112</v>
      </c>
      <c r="J67" s="138" t="s">
        <v>112</v>
      </c>
      <c r="K67" s="133"/>
      <c r="L67" s="159"/>
      <c r="M67" s="159"/>
      <c r="N67" s="159"/>
      <c r="O67" s="159"/>
      <c r="P67" s="159"/>
      <c r="Q67" s="159"/>
      <c r="R67" s="159"/>
      <c r="S67" s="159"/>
      <c r="T67" s="159"/>
      <c r="U67" s="159"/>
      <c r="V67" s="159"/>
      <c r="W67" s="159"/>
      <c r="X67" s="159"/>
      <c r="Y67" s="159"/>
      <c r="Z67" s="159"/>
      <c r="AA67" s="159"/>
      <c r="AB67" s="159"/>
      <c r="AC67" s="159"/>
    </row>
    <row r="68" spans="1:29" ht="39.950000000000003" customHeight="1" x14ac:dyDescent="0.25">
      <c r="A68" s="159"/>
      <c r="B68" s="288"/>
      <c r="C68" s="157" t="s">
        <v>222</v>
      </c>
      <c r="D68" s="129"/>
      <c r="E68" s="134" t="s">
        <v>223</v>
      </c>
      <c r="F68" s="128" t="s">
        <v>19</v>
      </c>
      <c r="G68" s="128" t="s">
        <v>116</v>
      </c>
      <c r="H68" s="130">
        <v>196.95</v>
      </c>
      <c r="I68" s="135" t="s">
        <v>112</v>
      </c>
      <c r="J68" s="138" t="s">
        <v>112</v>
      </c>
      <c r="K68" s="133"/>
      <c r="L68" s="159"/>
      <c r="M68" s="159"/>
      <c r="N68" s="159"/>
      <c r="O68" s="159"/>
      <c r="P68" s="159"/>
      <c r="Q68" s="159"/>
      <c r="R68" s="159"/>
      <c r="S68" s="159"/>
      <c r="T68" s="159"/>
      <c r="U68" s="159"/>
      <c r="V68" s="159"/>
      <c r="W68" s="159"/>
      <c r="X68" s="159"/>
      <c r="Y68" s="159"/>
      <c r="Z68" s="159"/>
      <c r="AA68" s="159"/>
      <c r="AB68" s="159"/>
      <c r="AC68" s="159"/>
    </row>
    <row r="69" spans="1:29" ht="39.950000000000003" customHeight="1" x14ac:dyDescent="0.25">
      <c r="A69" s="159"/>
      <c r="B69" s="288"/>
      <c r="C69" s="157" t="s">
        <v>224</v>
      </c>
      <c r="D69" s="129"/>
      <c r="E69" s="134" t="s">
        <v>225</v>
      </c>
      <c r="F69" s="128" t="s">
        <v>19</v>
      </c>
      <c r="G69" s="128" t="s">
        <v>116</v>
      </c>
      <c r="H69" s="130">
        <v>220.57</v>
      </c>
      <c r="I69" s="135" t="s">
        <v>112</v>
      </c>
      <c r="J69" s="138" t="s">
        <v>112</v>
      </c>
      <c r="K69" s="133"/>
      <c r="L69" s="159"/>
      <c r="M69" s="159"/>
      <c r="N69" s="159"/>
      <c r="O69" s="159"/>
      <c r="P69" s="159"/>
      <c r="Q69" s="159"/>
      <c r="R69" s="159"/>
      <c r="S69" s="159"/>
      <c r="T69" s="159"/>
      <c r="U69" s="159"/>
      <c r="V69" s="159"/>
      <c r="W69" s="159"/>
      <c r="X69" s="159"/>
      <c r="Y69" s="159"/>
      <c r="Z69" s="159"/>
      <c r="AA69" s="159"/>
      <c r="AB69" s="159"/>
      <c r="AC69" s="159"/>
    </row>
    <row r="70" spans="1:29" ht="39.950000000000003" customHeight="1" x14ac:dyDescent="0.25">
      <c r="A70" s="159"/>
      <c r="B70" s="288"/>
      <c r="C70" s="157" t="s">
        <v>226</v>
      </c>
      <c r="D70" s="129"/>
      <c r="E70" s="134" t="s">
        <v>227</v>
      </c>
      <c r="F70" s="128" t="s">
        <v>19</v>
      </c>
      <c r="G70" s="128" t="s">
        <v>116</v>
      </c>
      <c r="H70" s="130">
        <v>228.02</v>
      </c>
      <c r="I70" s="135" t="s">
        <v>112</v>
      </c>
      <c r="J70" s="138" t="s">
        <v>112</v>
      </c>
      <c r="K70" s="133"/>
      <c r="L70" s="159"/>
      <c r="M70" s="159"/>
      <c r="N70" s="159"/>
      <c r="O70" s="159"/>
      <c r="P70" s="159"/>
      <c r="Q70" s="159"/>
      <c r="R70" s="159"/>
      <c r="S70" s="159"/>
      <c r="T70" s="159"/>
      <c r="U70" s="159"/>
      <c r="V70" s="159"/>
      <c r="W70" s="159"/>
      <c r="X70" s="159"/>
      <c r="Y70" s="159"/>
      <c r="Z70" s="159"/>
      <c r="AA70" s="159"/>
      <c r="AB70" s="159"/>
      <c r="AC70" s="159"/>
    </row>
    <row r="71" spans="1:29" ht="39.950000000000003" customHeight="1" x14ac:dyDescent="0.25">
      <c r="A71" s="159"/>
      <c r="B71" s="288"/>
      <c r="C71" s="157" t="s">
        <v>228</v>
      </c>
      <c r="D71" s="129"/>
      <c r="E71" s="134" t="s">
        <v>229</v>
      </c>
      <c r="F71" s="128" t="s">
        <v>19</v>
      </c>
      <c r="G71" s="128" t="s">
        <v>116</v>
      </c>
      <c r="H71" s="130">
        <v>251.64</v>
      </c>
      <c r="I71" s="135" t="s">
        <v>112</v>
      </c>
      <c r="J71" s="138" t="s">
        <v>112</v>
      </c>
      <c r="K71" s="133"/>
      <c r="L71" s="159"/>
      <c r="M71" s="159"/>
      <c r="N71" s="159"/>
      <c r="O71" s="159"/>
      <c r="P71" s="159"/>
      <c r="Q71" s="159"/>
      <c r="R71" s="159"/>
      <c r="S71" s="159"/>
      <c r="T71" s="159"/>
      <c r="U71" s="159"/>
      <c r="V71" s="159"/>
      <c r="W71" s="159"/>
      <c r="X71" s="159"/>
      <c r="Y71" s="159"/>
      <c r="Z71" s="159"/>
      <c r="AA71" s="159"/>
      <c r="AB71" s="159"/>
      <c r="AC71" s="159"/>
    </row>
    <row r="72" spans="1:29" ht="39.950000000000003" customHeight="1" x14ac:dyDescent="0.25">
      <c r="A72" s="159"/>
      <c r="B72" s="150"/>
      <c r="C72" s="157" t="s">
        <v>284</v>
      </c>
      <c r="D72" s="129"/>
      <c r="E72" s="134" t="s">
        <v>230</v>
      </c>
      <c r="F72" s="128" t="s">
        <v>19</v>
      </c>
      <c r="G72" s="128" t="s">
        <v>116</v>
      </c>
      <c r="H72" s="130">
        <v>132.66</v>
      </c>
      <c r="I72" s="135" t="s">
        <v>112</v>
      </c>
      <c r="J72" s="138" t="s">
        <v>112</v>
      </c>
      <c r="K72" s="133"/>
      <c r="L72" s="159"/>
      <c r="M72" s="159"/>
      <c r="N72" s="159"/>
      <c r="O72" s="159"/>
      <c r="P72" s="159"/>
      <c r="Q72" s="159"/>
      <c r="R72" s="159"/>
      <c r="S72" s="159"/>
      <c r="T72" s="159"/>
      <c r="U72" s="159"/>
      <c r="V72" s="159"/>
      <c r="W72" s="159"/>
      <c r="X72" s="159"/>
      <c r="Y72" s="159"/>
      <c r="Z72" s="159"/>
      <c r="AA72" s="159"/>
      <c r="AB72" s="159"/>
      <c r="AC72" s="159"/>
    </row>
    <row r="73" spans="1:29" ht="39.950000000000003" customHeight="1" x14ac:dyDescent="0.25">
      <c r="A73" s="159"/>
      <c r="B73" s="288" t="s">
        <v>281</v>
      </c>
      <c r="C73" s="157" t="s">
        <v>231</v>
      </c>
      <c r="D73" s="129"/>
      <c r="E73" s="134" t="s">
        <v>232</v>
      </c>
      <c r="F73" s="128" t="s">
        <v>19</v>
      </c>
      <c r="G73" s="128" t="s">
        <v>116</v>
      </c>
      <c r="H73" s="130">
        <v>153.34</v>
      </c>
      <c r="I73" s="135" t="s">
        <v>112</v>
      </c>
      <c r="J73" s="138" t="s">
        <v>112</v>
      </c>
      <c r="K73" s="133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</row>
    <row r="74" spans="1:29" ht="39.950000000000003" customHeight="1" x14ac:dyDescent="0.25">
      <c r="A74" s="159"/>
      <c r="B74" s="288"/>
      <c r="C74" s="157" t="s">
        <v>233</v>
      </c>
      <c r="D74" s="129"/>
      <c r="E74" s="134" t="s">
        <v>234</v>
      </c>
      <c r="F74" s="128" t="s">
        <v>19</v>
      </c>
      <c r="G74" s="128" t="s">
        <v>116</v>
      </c>
      <c r="H74" s="130">
        <v>176.96</v>
      </c>
      <c r="I74" s="135" t="s">
        <v>112</v>
      </c>
      <c r="J74" s="138" t="s">
        <v>112</v>
      </c>
      <c r="K74" s="133"/>
      <c r="L74" s="159"/>
      <c r="M74" s="159"/>
      <c r="N74" s="159"/>
      <c r="O74" s="159"/>
      <c r="P74" s="159"/>
      <c r="Q74" s="159"/>
      <c r="R74" s="159"/>
      <c r="S74" s="159"/>
      <c r="T74" s="159"/>
      <c r="U74" s="159"/>
      <c r="V74" s="159"/>
      <c r="W74" s="159"/>
      <c r="X74" s="159"/>
      <c r="Y74" s="159"/>
      <c r="Z74" s="159"/>
      <c r="AA74" s="159"/>
      <c r="AB74" s="159"/>
      <c r="AC74" s="159"/>
    </row>
    <row r="75" spans="1:29" ht="39.950000000000003" customHeight="1" x14ac:dyDescent="0.25">
      <c r="A75" s="159"/>
      <c r="B75" s="288"/>
      <c r="C75" s="157" t="s">
        <v>235</v>
      </c>
      <c r="D75" s="129"/>
      <c r="E75" s="134" t="s">
        <v>236</v>
      </c>
      <c r="F75" s="128" t="s">
        <v>19</v>
      </c>
      <c r="G75" s="128" t="s">
        <v>116</v>
      </c>
      <c r="H75" s="130">
        <v>163.72999999999999</v>
      </c>
      <c r="I75" s="135" t="s">
        <v>112</v>
      </c>
      <c r="J75" s="138" t="s">
        <v>112</v>
      </c>
      <c r="K75" s="133"/>
      <c r="L75" s="159"/>
      <c r="M75" s="159"/>
      <c r="N75" s="159"/>
      <c r="O75" s="159"/>
      <c r="P75" s="159"/>
      <c r="Q75" s="159"/>
      <c r="R75" s="159"/>
      <c r="S75" s="159"/>
      <c r="T75" s="159"/>
      <c r="U75" s="159"/>
      <c r="V75" s="159"/>
      <c r="W75" s="159"/>
      <c r="X75" s="159"/>
      <c r="Y75" s="159"/>
      <c r="Z75" s="159"/>
      <c r="AA75" s="159"/>
      <c r="AB75" s="159"/>
      <c r="AC75" s="159"/>
    </row>
    <row r="76" spans="1:29" ht="39.950000000000003" customHeight="1" x14ac:dyDescent="0.25">
      <c r="A76" s="159"/>
      <c r="B76" s="288"/>
      <c r="C76" s="157" t="s">
        <v>237</v>
      </c>
      <c r="D76" s="129"/>
      <c r="E76" s="134" t="s">
        <v>238</v>
      </c>
      <c r="F76" s="128" t="s">
        <v>19</v>
      </c>
      <c r="G76" s="128" t="s">
        <v>116</v>
      </c>
      <c r="H76" s="130">
        <v>199.91</v>
      </c>
      <c r="I76" s="135" t="s">
        <v>112</v>
      </c>
      <c r="J76" s="138" t="s">
        <v>112</v>
      </c>
      <c r="K76" s="133"/>
      <c r="L76" s="159"/>
      <c r="M76" s="159"/>
      <c r="N76" s="159"/>
      <c r="O76" s="159"/>
      <c r="P76" s="159"/>
      <c r="Q76" s="159"/>
      <c r="R76" s="159"/>
      <c r="S76" s="159"/>
      <c r="T76" s="159"/>
      <c r="U76" s="159"/>
      <c r="V76" s="159"/>
      <c r="W76" s="159"/>
      <c r="X76" s="159"/>
      <c r="Y76" s="159"/>
      <c r="Z76" s="159"/>
      <c r="AA76" s="159"/>
      <c r="AB76" s="159"/>
      <c r="AC76" s="159"/>
    </row>
    <row r="77" spans="1:29" ht="39.950000000000003" customHeight="1" x14ac:dyDescent="0.25">
      <c r="A77" s="159"/>
      <c r="B77" s="288"/>
      <c r="C77" s="157" t="s">
        <v>239</v>
      </c>
      <c r="D77" s="129"/>
      <c r="E77" s="134" t="s">
        <v>240</v>
      </c>
      <c r="F77" s="128" t="s">
        <v>19</v>
      </c>
      <c r="G77" s="128" t="s">
        <v>116</v>
      </c>
      <c r="H77" s="130">
        <v>184.41</v>
      </c>
      <c r="I77" s="135" t="s">
        <v>112</v>
      </c>
      <c r="J77" s="138" t="s">
        <v>112</v>
      </c>
      <c r="K77" s="133"/>
      <c r="L77" s="159"/>
      <c r="M77" s="159"/>
      <c r="N77" s="159"/>
      <c r="O77" s="159"/>
      <c r="P77" s="159"/>
      <c r="Q77" s="159"/>
      <c r="R77" s="159"/>
      <c r="S77" s="159"/>
      <c r="T77" s="159"/>
      <c r="U77" s="159"/>
      <c r="V77" s="159"/>
      <c r="W77" s="159"/>
      <c r="X77" s="159"/>
      <c r="Y77" s="159"/>
      <c r="Z77" s="159"/>
      <c r="AA77" s="159"/>
      <c r="AB77" s="159"/>
      <c r="AC77" s="159"/>
    </row>
    <row r="78" spans="1:29" ht="39.950000000000003" customHeight="1" x14ac:dyDescent="0.25">
      <c r="A78" s="159"/>
      <c r="B78" s="288"/>
      <c r="C78" s="157" t="s">
        <v>241</v>
      </c>
      <c r="D78" s="129"/>
      <c r="E78" s="134" t="s">
        <v>242</v>
      </c>
      <c r="F78" s="128" t="s">
        <v>19</v>
      </c>
      <c r="G78" s="128" t="s">
        <v>116</v>
      </c>
      <c r="H78" s="130">
        <v>208.03</v>
      </c>
      <c r="I78" s="135" t="s">
        <v>112</v>
      </c>
      <c r="J78" s="138" t="s">
        <v>112</v>
      </c>
      <c r="K78" s="133"/>
      <c r="L78" s="159"/>
      <c r="M78" s="159"/>
      <c r="N78" s="159"/>
      <c r="O78" s="159"/>
      <c r="P78" s="159"/>
      <c r="Q78" s="159"/>
      <c r="R78" s="159"/>
      <c r="S78" s="159"/>
      <c r="T78" s="159"/>
      <c r="U78" s="159"/>
      <c r="V78" s="159"/>
      <c r="W78" s="159"/>
      <c r="X78" s="159"/>
      <c r="Y78" s="159"/>
      <c r="Z78" s="159"/>
      <c r="AA78" s="159"/>
      <c r="AB78" s="159"/>
      <c r="AC78" s="159"/>
    </row>
    <row r="79" spans="1:29" ht="39.950000000000003" customHeight="1" x14ac:dyDescent="0.25">
      <c r="A79" s="159"/>
      <c r="B79" s="288"/>
      <c r="C79" s="157" t="s">
        <v>243</v>
      </c>
      <c r="D79" s="129"/>
      <c r="E79" s="134" t="s">
        <v>244</v>
      </c>
      <c r="F79" s="128" t="s">
        <v>19</v>
      </c>
      <c r="G79" s="128" t="s">
        <v>116</v>
      </c>
      <c r="H79" s="130">
        <v>220.59</v>
      </c>
      <c r="I79" s="135" t="s">
        <v>112</v>
      </c>
      <c r="J79" s="138" t="s">
        <v>112</v>
      </c>
      <c r="K79" s="133"/>
      <c r="L79" s="159"/>
      <c r="M79" s="159"/>
      <c r="N79" s="159"/>
      <c r="O79" s="159"/>
      <c r="P79" s="159"/>
      <c r="Q79" s="159"/>
      <c r="R79" s="159"/>
      <c r="S79" s="159"/>
      <c r="T79" s="159"/>
      <c r="U79" s="159"/>
      <c r="V79" s="159"/>
      <c r="W79" s="159"/>
      <c r="X79" s="159"/>
      <c r="Y79" s="159"/>
      <c r="Z79" s="159"/>
      <c r="AA79" s="159"/>
      <c r="AB79" s="159"/>
      <c r="AC79" s="159"/>
    </row>
    <row r="80" spans="1:29" ht="39.950000000000003" customHeight="1" x14ac:dyDescent="0.25">
      <c r="A80" s="159"/>
      <c r="B80" s="288"/>
      <c r="C80" s="157" t="s">
        <v>245</v>
      </c>
      <c r="D80" s="129"/>
      <c r="E80" s="134" t="s">
        <v>246</v>
      </c>
      <c r="F80" s="128" t="s">
        <v>19</v>
      </c>
      <c r="G80" s="128" t="s">
        <v>116</v>
      </c>
      <c r="H80" s="130">
        <v>244.21</v>
      </c>
      <c r="I80" s="135" t="s">
        <v>112</v>
      </c>
      <c r="J80" s="138" t="s">
        <v>112</v>
      </c>
      <c r="K80" s="133"/>
      <c r="L80" s="159"/>
      <c r="M80" s="159"/>
      <c r="N80" s="159"/>
      <c r="O80" s="159"/>
      <c r="P80" s="159"/>
      <c r="Q80" s="159"/>
      <c r="R80" s="159"/>
      <c r="S80" s="159"/>
      <c r="T80" s="159"/>
      <c r="U80" s="159"/>
      <c r="V80" s="159"/>
      <c r="W80" s="159"/>
      <c r="X80" s="159"/>
      <c r="Y80" s="159"/>
      <c r="Z80" s="159"/>
      <c r="AA80" s="159"/>
      <c r="AB80" s="159"/>
      <c r="AC80" s="159"/>
    </row>
    <row r="81" spans="1:29" ht="39.950000000000003" customHeight="1" x14ac:dyDescent="0.25">
      <c r="A81" s="159"/>
      <c r="B81" s="288"/>
      <c r="C81" s="157" t="s">
        <v>247</v>
      </c>
      <c r="D81" s="129"/>
      <c r="E81" s="134" t="s">
        <v>248</v>
      </c>
      <c r="F81" s="128" t="s">
        <v>19</v>
      </c>
      <c r="G81" s="128" t="s">
        <v>116</v>
      </c>
      <c r="H81" s="130">
        <v>251.66</v>
      </c>
      <c r="I81" s="135" t="s">
        <v>112</v>
      </c>
      <c r="J81" s="138" t="s">
        <v>112</v>
      </c>
      <c r="K81" s="133"/>
      <c r="L81" s="159"/>
      <c r="M81" s="159"/>
      <c r="N81" s="159"/>
      <c r="O81" s="159"/>
      <c r="P81" s="159"/>
      <c r="Q81" s="159"/>
      <c r="R81" s="159"/>
      <c r="S81" s="159"/>
      <c r="T81" s="159"/>
      <c r="U81" s="159"/>
      <c r="V81" s="159"/>
      <c r="W81" s="159"/>
      <c r="X81" s="159"/>
      <c r="Y81" s="159"/>
      <c r="Z81" s="159"/>
      <c r="AA81" s="159"/>
      <c r="AB81" s="159"/>
      <c r="AC81" s="159"/>
    </row>
    <row r="82" spans="1:29" ht="39.950000000000003" customHeight="1" x14ac:dyDescent="0.25">
      <c r="A82" s="159"/>
      <c r="B82" s="288"/>
      <c r="C82" s="157" t="s">
        <v>249</v>
      </c>
      <c r="D82" s="129"/>
      <c r="E82" s="134" t="s">
        <v>250</v>
      </c>
      <c r="F82" s="128" t="s">
        <v>19</v>
      </c>
      <c r="G82" s="128" t="s">
        <v>116</v>
      </c>
      <c r="H82" s="130">
        <v>275.27999999999997</v>
      </c>
      <c r="I82" s="135" t="s">
        <v>112</v>
      </c>
      <c r="J82" s="138" t="s">
        <v>112</v>
      </c>
      <c r="K82" s="133"/>
      <c r="L82" s="159"/>
      <c r="M82" s="159"/>
      <c r="N82" s="159"/>
      <c r="O82" s="159"/>
      <c r="P82" s="159"/>
      <c r="Q82" s="159"/>
      <c r="R82" s="159"/>
      <c r="S82" s="159"/>
      <c r="T82" s="159"/>
      <c r="U82" s="159"/>
      <c r="V82" s="159"/>
      <c r="W82" s="159"/>
      <c r="X82" s="159"/>
      <c r="Y82" s="159"/>
      <c r="Z82" s="159"/>
      <c r="AA82" s="159"/>
      <c r="AB82" s="159"/>
      <c r="AC82" s="159"/>
    </row>
    <row r="83" spans="1:29" ht="39.950000000000003" customHeight="1" x14ac:dyDescent="0.25">
      <c r="A83" s="159"/>
      <c r="B83" s="288"/>
      <c r="C83" s="157" t="s">
        <v>251</v>
      </c>
      <c r="D83" s="129"/>
      <c r="E83" s="134" t="s">
        <v>252</v>
      </c>
      <c r="F83" s="128" t="s">
        <v>19</v>
      </c>
      <c r="G83" s="128" t="s">
        <v>116</v>
      </c>
      <c r="H83" s="130">
        <v>174.74</v>
      </c>
      <c r="I83" s="135" t="s">
        <v>112</v>
      </c>
      <c r="J83" s="138" t="s">
        <v>112</v>
      </c>
      <c r="K83" s="133"/>
      <c r="L83" s="159"/>
      <c r="M83" s="159"/>
      <c r="N83" s="159"/>
      <c r="O83" s="159"/>
      <c r="P83" s="159"/>
      <c r="Q83" s="159"/>
      <c r="R83" s="159"/>
      <c r="S83" s="159"/>
      <c r="T83" s="159"/>
      <c r="U83" s="159"/>
      <c r="V83" s="159"/>
      <c r="W83" s="159"/>
      <c r="X83" s="159"/>
      <c r="Y83" s="159"/>
      <c r="Z83" s="159"/>
      <c r="AA83" s="159"/>
      <c r="AB83" s="159"/>
      <c r="AC83" s="159"/>
    </row>
    <row r="84" spans="1:29" ht="39.950000000000003" customHeight="1" x14ac:dyDescent="0.25">
      <c r="A84" s="159"/>
      <c r="B84" s="288"/>
      <c r="C84" s="157" t="s">
        <v>253</v>
      </c>
      <c r="D84" s="129"/>
      <c r="E84" s="134" t="s">
        <v>254</v>
      </c>
      <c r="F84" s="128" t="s">
        <v>19</v>
      </c>
      <c r="G84" s="128" t="s">
        <v>116</v>
      </c>
      <c r="H84" s="130">
        <v>195.42</v>
      </c>
      <c r="I84" s="135" t="s">
        <v>112</v>
      </c>
      <c r="J84" s="138" t="s">
        <v>112</v>
      </c>
      <c r="K84" s="133"/>
      <c r="L84" s="159"/>
      <c r="M84" s="159"/>
      <c r="N84" s="159"/>
      <c r="O84" s="159"/>
      <c r="P84" s="159"/>
      <c r="Q84" s="159"/>
      <c r="R84" s="159"/>
      <c r="S84" s="159"/>
      <c r="T84" s="159"/>
      <c r="U84" s="159"/>
      <c r="V84" s="159"/>
      <c r="W84" s="159"/>
      <c r="X84" s="159"/>
      <c r="Y84" s="159"/>
      <c r="Z84" s="159"/>
      <c r="AA84" s="159"/>
      <c r="AB84" s="159"/>
      <c r="AC84" s="159"/>
    </row>
    <row r="85" spans="1:29" ht="39.950000000000003" customHeight="1" x14ac:dyDescent="0.25">
      <c r="A85" s="159"/>
      <c r="B85" s="288"/>
      <c r="C85" s="157" t="s">
        <v>255</v>
      </c>
      <c r="D85" s="129"/>
      <c r="E85" s="134" t="s">
        <v>256</v>
      </c>
      <c r="F85" s="128" t="s">
        <v>19</v>
      </c>
      <c r="G85" s="128" t="s">
        <v>116</v>
      </c>
      <c r="H85" s="130">
        <v>219.04</v>
      </c>
      <c r="I85" s="135" t="s">
        <v>112</v>
      </c>
      <c r="J85" s="138" t="s">
        <v>112</v>
      </c>
      <c r="K85" s="133"/>
      <c r="L85" s="159"/>
      <c r="M85" s="159"/>
      <c r="N85" s="159"/>
      <c r="O85" s="159"/>
      <c r="P85" s="159"/>
      <c r="Q85" s="159"/>
      <c r="R85" s="159"/>
      <c r="S85" s="159"/>
      <c r="T85" s="159"/>
      <c r="U85" s="159"/>
      <c r="V85" s="159"/>
      <c r="W85" s="159"/>
      <c r="X85" s="159"/>
      <c r="Y85" s="159"/>
      <c r="Z85" s="159"/>
      <c r="AA85" s="159"/>
      <c r="AB85" s="159"/>
      <c r="AC85" s="159"/>
    </row>
    <row r="86" spans="1:29" ht="39.950000000000003" customHeight="1" x14ac:dyDescent="0.25">
      <c r="A86" s="159"/>
      <c r="B86" s="288"/>
      <c r="C86" s="157" t="s">
        <v>257</v>
      </c>
      <c r="D86" s="129"/>
      <c r="E86" s="134" t="s">
        <v>258</v>
      </c>
      <c r="F86" s="128" t="s">
        <v>19</v>
      </c>
      <c r="G86" s="128" t="s">
        <v>116</v>
      </c>
      <c r="H86" s="130">
        <v>205.81</v>
      </c>
      <c r="I86" s="135" t="s">
        <v>112</v>
      </c>
      <c r="J86" s="138" t="s">
        <v>112</v>
      </c>
      <c r="K86" s="133"/>
      <c r="L86" s="159"/>
      <c r="M86" s="159"/>
      <c r="N86" s="159"/>
      <c r="O86" s="159"/>
      <c r="P86" s="159"/>
      <c r="Q86" s="159"/>
      <c r="R86" s="159"/>
      <c r="S86" s="159"/>
      <c r="T86" s="159"/>
      <c r="U86" s="159"/>
      <c r="V86" s="159"/>
      <c r="W86" s="159"/>
      <c r="X86" s="159"/>
      <c r="Y86" s="159"/>
      <c r="Z86" s="159"/>
      <c r="AA86" s="159"/>
      <c r="AB86" s="159"/>
      <c r="AC86" s="159"/>
    </row>
    <row r="87" spans="1:29" ht="39.950000000000003" customHeight="1" x14ac:dyDescent="0.25">
      <c r="A87" s="159"/>
      <c r="B87" s="288"/>
      <c r="C87" s="157" t="s">
        <v>259</v>
      </c>
      <c r="D87" s="129"/>
      <c r="E87" s="134" t="s">
        <v>260</v>
      </c>
      <c r="F87" s="128" t="s">
        <v>19</v>
      </c>
      <c r="G87" s="128" t="s">
        <v>116</v>
      </c>
      <c r="H87" s="130">
        <v>241.99</v>
      </c>
      <c r="I87" s="135" t="s">
        <v>112</v>
      </c>
      <c r="J87" s="138" t="s">
        <v>112</v>
      </c>
      <c r="K87" s="133"/>
      <c r="L87" s="159"/>
      <c r="M87" s="159"/>
      <c r="N87" s="159"/>
      <c r="O87" s="159"/>
      <c r="P87" s="159"/>
      <c r="Q87" s="159"/>
      <c r="R87" s="159"/>
      <c r="S87" s="159"/>
      <c r="T87" s="159"/>
      <c r="U87" s="159"/>
      <c r="V87" s="159"/>
      <c r="W87" s="159"/>
      <c r="X87" s="159"/>
      <c r="Y87" s="159"/>
      <c r="Z87" s="159"/>
      <c r="AA87" s="159"/>
      <c r="AB87" s="159"/>
      <c r="AC87" s="159"/>
    </row>
    <row r="88" spans="1:29" ht="39.950000000000003" customHeight="1" x14ac:dyDescent="0.25">
      <c r="A88" s="159"/>
      <c r="B88" s="288"/>
      <c r="C88" s="157" t="s">
        <v>261</v>
      </c>
      <c r="D88" s="129"/>
      <c r="E88" s="134" t="s">
        <v>262</v>
      </c>
      <c r="F88" s="128" t="s">
        <v>19</v>
      </c>
      <c r="G88" s="128" t="s">
        <v>116</v>
      </c>
      <c r="H88" s="130">
        <v>226.49</v>
      </c>
      <c r="I88" s="135" t="s">
        <v>112</v>
      </c>
      <c r="J88" s="138" t="s">
        <v>112</v>
      </c>
      <c r="K88" s="133"/>
      <c r="L88" s="159"/>
      <c r="M88" s="159"/>
      <c r="N88" s="159"/>
      <c r="O88" s="159"/>
      <c r="P88" s="159"/>
      <c r="Q88" s="159"/>
      <c r="R88" s="159"/>
      <c r="S88" s="159"/>
      <c r="T88" s="159"/>
      <c r="U88" s="159"/>
      <c r="V88" s="159"/>
      <c r="W88" s="159"/>
      <c r="X88" s="159"/>
      <c r="Y88" s="159"/>
      <c r="Z88" s="159"/>
      <c r="AA88" s="159"/>
      <c r="AB88" s="159"/>
      <c r="AC88" s="159"/>
    </row>
    <row r="89" spans="1:29" ht="39.950000000000003" customHeight="1" x14ac:dyDescent="0.25">
      <c r="A89" s="159"/>
      <c r="B89" s="288"/>
      <c r="C89" s="157" t="s">
        <v>263</v>
      </c>
      <c r="D89" s="129"/>
      <c r="E89" s="134" t="s">
        <v>264</v>
      </c>
      <c r="F89" s="128" t="s">
        <v>19</v>
      </c>
      <c r="G89" s="128" t="s">
        <v>116</v>
      </c>
      <c r="H89" s="130">
        <v>250.11</v>
      </c>
      <c r="I89" s="135" t="s">
        <v>112</v>
      </c>
      <c r="J89" s="138" t="s">
        <v>112</v>
      </c>
      <c r="K89" s="133"/>
      <c r="L89" s="159"/>
      <c r="M89" s="159"/>
      <c r="N89" s="159"/>
      <c r="O89" s="159"/>
      <c r="P89" s="159"/>
      <c r="Q89" s="159"/>
      <c r="R89" s="159"/>
      <c r="S89" s="159"/>
      <c r="T89" s="159"/>
      <c r="U89" s="159"/>
      <c r="V89" s="159"/>
      <c r="W89" s="159"/>
      <c r="X89" s="159"/>
      <c r="Y89" s="159"/>
      <c r="Z89" s="159"/>
      <c r="AA89" s="159"/>
      <c r="AB89" s="159"/>
      <c r="AC89" s="159"/>
    </row>
    <row r="90" spans="1:29" ht="39.950000000000003" customHeight="1" x14ac:dyDescent="0.25">
      <c r="A90" s="159"/>
      <c r="B90" s="288"/>
      <c r="C90" s="157" t="s">
        <v>265</v>
      </c>
      <c r="D90" s="129"/>
      <c r="E90" s="134" t="s">
        <v>266</v>
      </c>
      <c r="F90" s="128" t="s">
        <v>19</v>
      </c>
      <c r="G90" s="128" t="s">
        <v>116</v>
      </c>
      <c r="H90" s="130">
        <v>262.67</v>
      </c>
      <c r="I90" s="135" t="s">
        <v>112</v>
      </c>
      <c r="J90" s="138" t="s">
        <v>112</v>
      </c>
      <c r="K90" s="133"/>
      <c r="L90" s="159"/>
      <c r="M90" s="159"/>
      <c r="N90" s="159"/>
      <c r="O90" s="159"/>
      <c r="P90" s="159"/>
      <c r="Q90" s="159"/>
      <c r="R90" s="159"/>
      <c r="S90" s="159"/>
      <c r="T90" s="159"/>
      <c r="U90" s="159"/>
      <c r="V90" s="159"/>
      <c r="W90" s="159"/>
      <c r="X90" s="159"/>
      <c r="Y90" s="159"/>
      <c r="Z90" s="159"/>
      <c r="AA90" s="159"/>
      <c r="AB90" s="159"/>
      <c r="AC90" s="159"/>
    </row>
    <row r="91" spans="1:29" ht="39.950000000000003" customHeight="1" x14ac:dyDescent="0.25">
      <c r="A91" s="159"/>
      <c r="B91" s="288"/>
      <c r="C91" s="157" t="s">
        <v>267</v>
      </c>
      <c r="D91" s="129"/>
      <c r="E91" s="134" t="s">
        <v>268</v>
      </c>
      <c r="F91" s="128" t="s">
        <v>19</v>
      </c>
      <c r="G91" s="128" t="s">
        <v>116</v>
      </c>
      <c r="H91" s="130">
        <v>286.29000000000002</v>
      </c>
      <c r="I91" s="135" t="s">
        <v>112</v>
      </c>
      <c r="J91" s="138" t="s">
        <v>112</v>
      </c>
      <c r="K91" s="133"/>
      <c r="L91" s="159"/>
      <c r="M91" s="159"/>
      <c r="N91" s="159"/>
      <c r="O91" s="159"/>
      <c r="P91" s="159"/>
      <c r="Q91" s="159"/>
      <c r="R91" s="159"/>
      <c r="S91" s="159"/>
      <c r="T91" s="159"/>
      <c r="U91" s="159"/>
      <c r="V91" s="159"/>
      <c r="W91" s="159"/>
      <c r="X91" s="159"/>
      <c r="Y91" s="159"/>
      <c r="Z91" s="159"/>
      <c r="AA91" s="159"/>
      <c r="AB91" s="159"/>
      <c r="AC91" s="159"/>
    </row>
    <row r="92" spans="1:29" ht="39.950000000000003" customHeight="1" x14ac:dyDescent="0.25">
      <c r="A92" s="159"/>
      <c r="B92" s="288"/>
      <c r="C92" s="157" t="s">
        <v>269</v>
      </c>
      <c r="D92" s="129"/>
      <c r="E92" s="134" t="s">
        <v>270</v>
      </c>
      <c r="F92" s="128" t="s">
        <v>19</v>
      </c>
      <c r="G92" s="128" t="s">
        <v>116</v>
      </c>
      <c r="H92" s="130">
        <v>293.74</v>
      </c>
      <c r="I92" s="135" t="s">
        <v>112</v>
      </c>
      <c r="J92" s="138" t="s">
        <v>112</v>
      </c>
      <c r="K92" s="133"/>
      <c r="L92" s="159"/>
      <c r="M92" s="159"/>
      <c r="N92" s="159"/>
      <c r="O92" s="159"/>
      <c r="P92" s="159"/>
      <c r="Q92" s="159"/>
      <c r="R92" s="159"/>
      <c r="S92" s="159"/>
      <c r="T92" s="159"/>
      <c r="U92" s="159"/>
      <c r="V92" s="159"/>
      <c r="W92" s="159"/>
      <c r="X92" s="159"/>
      <c r="Y92" s="159"/>
      <c r="Z92" s="159"/>
      <c r="AA92" s="159"/>
      <c r="AB92" s="159"/>
      <c r="AC92" s="159"/>
    </row>
    <row r="93" spans="1:29" ht="39.950000000000003" customHeight="1" x14ac:dyDescent="0.25">
      <c r="A93" s="159"/>
      <c r="B93" s="288"/>
      <c r="C93" s="157" t="s">
        <v>271</v>
      </c>
      <c r="D93" s="129"/>
      <c r="E93" s="134" t="s">
        <v>272</v>
      </c>
      <c r="F93" s="128" t="s">
        <v>19</v>
      </c>
      <c r="G93" s="128" t="s">
        <v>116</v>
      </c>
      <c r="H93" s="130">
        <v>317.36</v>
      </c>
      <c r="I93" s="135" t="s">
        <v>112</v>
      </c>
      <c r="J93" s="138" t="s">
        <v>112</v>
      </c>
      <c r="K93" s="133"/>
      <c r="L93" s="159"/>
      <c r="M93" s="159"/>
      <c r="N93" s="159"/>
      <c r="O93" s="159"/>
      <c r="P93" s="159"/>
      <c r="Q93" s="159"/>
      <c r="R93" s="159"/>
      <c r="S93" s="159"/>
      <c r="T93" s="159"/>
      <c r="U93" s="159"/>
      <c r="V93" s="159"/>
      <c r="W93" s="159"/>
      <c r="X93" s="159"/>
      <c r="Y93" s="159"/>
      <c r="Z93" s="159"/>
      <c r="AA93" s="159"/>
      <c r="AB93" s="159"/>
      <c r="AC93" s="159"/>
    </row>
    <row r="94" spans="1:29" ht="39.950000000000003" customHeight="1" x14ac:dyDescent="0.25">
      <c r="A94" s="159"/>
      <c r="B94" s="289" t="s">
        <v>282</v>
      </c>
      <c r="C94" s="157" t="s">
        <v>273</v>
      </c>
      <c r="D94" s="129"/>
      <c r="E94" s="134">
        <v>46001</v>
      </c>
      <c r="F94" s="128" t="s">
        <v>19</v>
      </c>
      <c r="G94" s="134" t="s">
        <v>111</v>
      </c>
      <c r="H94" s="130">
        <v>126.97</v>
      </c>
      <c r="I94" s="135" t="s">
        <v>112</v>
      </c>
      <c r="J94" s="138" t="s">
        <v>112</v>
      </c>
      <c r="K94" s="133"/>
      <c r="L94" s="159"/>
      <c r="M94" s="159"/>
      <c r="N94" s="159"/>
      <c r="O94" s="159"/>
      <c r="P94" s="159"/>
      <c r="Q94" s="159"/>
      <c r="R94" s="159"/>
      <c r="S94" s="159"/>
      <c r="T94" s="159"/>
      <c r="U94" s="159"/>
      <c r="V94" s="159"/>
      <c r="W94" s="159"/>
      <c r="X94" s="159"/>
      <c r="Y94" s="159"/>
      <c r="Z94" s="159"/>
      <c r="AA94" s="159"/>
      <c r="AB94" s="159"/>
      <c r="AC94" s="159"/>
    </row>
    <row r="95" spans="1:29" ht="39.950000000000003" customHeight="1" x14ac:dyDescent="0.25">
      <c r="A95" s="159"/>
      <c r="B95" s="289"/>
      <c r="C95" s="157" t="s">
        <v>274</v>
      </c>
      <c r="D95" s="129"/>
      <c r="E95" s="134">
        <v>46002</v>
      </c>
      <c r="F95" s="128" t="s">
        <v>19</v>
      </c>
      <c r="G95" s="134" t="s">
        <v>111</v>
      </c>
      <c r="H95" s="130">
        <v>169.11</v>
      </c>
      <c r="I95" s="135" t="s">
        <v>112</v>
      </c>
      <c r="J95" s="138" t="s">
        <v>112</v>
      </c>
      <c r="K95" s="133"/>
      <c r="L95" s="159"/>
      <c r="M95" s="159"/>
      <c r="N95" s="159"/>
      <c r="O95" s="159"/>
      <c r="P95" s="159"/>
      <c r="Q95" s="159"/>
      <c r="R95" s="159"/>
      <c r="S95" s="159"/>
      <c r="T95" s="159"/>
      <c r="U95" s="159"/>
      <c r="V95" s="159"/>
      <c r="W95" s="159"/>
      <c r="X95" s="159"/>
      <c r="Y95" s="159"/>
      <c r="Z95" s="159"/>
      <c r="AA95" s="159"/>
      <c r="AB95" s="159"/>
      <c r="AC95" s="159"/>
    </row>
    <row r="96" spans="1:29" ht="39.950000000000003" customHeight="1" x14ac:dyDescent="0.25">
      <c r="A96" s="159"/>
      <c r="B96" s="289"/>
      <c r="C96" s="157" t="s">
        <v>275</v>
      </c>
      <c r="D96" s="129"/>
      <c r="E96" s="134">
        <v>46003</v>
      </c>
      <c r="F96" s="128" t="s">
        <v>19</v>
      </c>
      <c r="G96" s="134" t="s">
        <v>182</v>
      </c>
      <c r="H96" s="130">
        <v>43.3</v>
      </c>
      <c r="I96" s="135" t="s">
        <v>112</v>
      </c>
      <c r="J96" s="138" t="s">
        <v>112</v>
      </c>
      <c r="K96" s="133"/>
      <c r="L96" s="159"/>
      <c r="M96" s="159"/>
      <c r="N96" s="159"/>
      <c r="O96" s="159"/>
      <c r="P96" s="159"/>
      <c r="Q96" s="159"/>
      <c r="R96" s="159"/>
      <c r="S96" s="159"/>
      <c r="T96" s="159"/>
      <c r="U96" s="159"/>
      <c r="V96" s="159"/>
      <c r="W96" s="159"/>
      <c r="X96" s="159"/>
      <c r="Y96" s="159"/>
      <c r="Z96" s="159"/>
      <c r="AA96" s="159"/>
      <c r="AB96" s="159"/>
      <c r="AC96" s="159"/>
    </row>
    <row r="97" spans="1:29" ht="39.950000000000003" customHeight="1" x14ac:dyDescent="0.25">
      <c r="A97" s="159"/>
      <c r="B97" s="289"/>
      <c r="C97" s="157" t="s">
        <v>276</v>
      </c>
      <c r="D97" s="129"/>
      <c r="E97" s="134">
        <v>46004</v>
      </c>
      <c r="F97" s="128" t="s">
        <v>19</v>
      </c>
      <c r="G97" s="134" t="s">
        <v>182</v>
      </c>
      <c r="H97" s="130">
        <v>43.3</v>
      </c>
      <c r="I97" s="135" t="s">
        <v>112</v>
      </c>
      <c r="J97" s="138" t="s">
        <v>112</v>
      </c>
      <c r="K97" s="133"/>
      <c r="L97" s="159"/>
      <c r="M97" s="159"/>
      <c r="N97" s="159"/>
      <c r="O97" s="159"/>
      <c r="P97" s="159"/>
      <c r="Q97" s="159"/>
      <c r="R97" s="159"/>
      <c r="S97" s="159"/>
      <c r="T97" s="159"/>
      <c r="U97" s="159"/>
      <c r="V97" s="159"/>
      <c r="W97" s="159"/>
      <c r="X97" s="159"/>
      <c r="Y97" s="159"/>
      <c r="Z97" s="159"/>
      <c r="AA97" s="159"/>
      <c r="AB97" s="159"/>
      <c r="AC97" s="159"/>
    </row>
    <row r="98" spans="1:29" ht="39.950000000000003" customHeight="1" x14ac:dyDescent="0.25">
      <c r="A98" s="159"/>
      <c r="B98" s="289"/>
      <c r="C98" s="157" t="s">
        <v>277</v>
      </c>
      <c r="D98" s="129"/>
      <c r="E98" s="134">
        <v>46005</v>
      </c>
      <c r="F98" s="128" t="s">
        <v>19</v>
      </c>
      <c r="G98" s="134" t="s">
        <v>182</v>
      </c>
      <c r="H98" s="130">
        <v>281.82</v>
      </c>
      <c r="I98" s="135" t="s">
        <v>112</v>
      </c>
      <c r="J98" s="138" t="s">
        <v>112</v>
      </c>
      <c r="K98" s="133"/>
      <c r="L98" s="159"/>
      <c r="M98" s="159"/>
      <c r="N98" s="159"/>
      <c r="O98" s="159"/>
      <c r="P98" s="159"/>
      <c r="Q98" s="159"/>
      <c r="R98" s="159"/>
      <c r="S98" s="159"/>
      <c r="T98" s="159"/>
      <c r="U98" s="159"/>
      <c r="V98" s="159"/>
      <c r="W98" s="159"/>
      <c r="X98" s="159"/>
      <c r="Y98" s="159"/>
      <c r="Z98" s="159"/>
      <c r="AA98" s="159"/>
      <c r="AB98" s="159"/>
      <c r="AC98" s="159"/>
    </row>
    <row r="99" spans="1:29" ht="39.950000000000003" customHeight="1" x14ac:dyDescent="0.25">
      <c r="A99" s="159"/>
      <c r="B99" s="289"/>
      <c r="C99" s="157" t="s">
        <v>278</v>
      </c>
      <c r="D99" s="129"/>
      <c r="E99" s="134">
        <v>46006</v>
      </c>
      <c r="F99" s="128" t="s">
        <v>19</v>
      </c>
      <c r="G99" s="134" t="s">
        <v>182</v>
      </c>
      <c r="H99" s="130">
        <v>396.86</v>
      </c>
      <c r="I99" s="135" t="s">
        <v>112</v>
      </c>
      <c r="J99" s="138" t="s">
        <v>112</v>
      </c>
      <c r="K99" s="133"/>
      <c r="L99" s="159"/>
      <c r="M99" s="159"/>
      <c r="N99" s="159"/>
      <c r="O99" s="159"/>
      <c r="P99" s="159"/>
      <c r="Q99" s="159"/>
      <c r="R99" s="159"/>
      <c r="S99" s="159"/>
      <c r="T99" s="159"/>
      <c r="U99" s="159"/>
      <c r="V99" s="159"/>
      <c r="W99" s="159"/>
      <c r="X99" s="159"/>
      <c r="Y99" s="159"/>
      <c r="Z99" s="159"/>
      <c r="AA99" s="159"/>
      <c r="AB99" s="159"/>
      <c r="AC99" s="159"/>
    </row>
    <row r="100" spans="1:29" ht="39.950000000000003" customHeight="1" thickBot="1" x14ac:dyDescent="0.3">
      <c r="A100" s="159"/>
      <c r="B100" s="290"/>
      <c r="C100" s="158" t="s">
        <v>279</v>
      </c>
      <c r="D100" s="140"/>
      <c r="E100" s="139">
        <v>46007</v>
      </c>
      <c r="F100" s="141" t="s">
        <v>19</v>
      </c>
      <c r="G100" s="139" t="s">
        <v>111</v>
      </c>
      <c r="H100" s="142">
        <v>110.87</v>
      </c>
      <c r="I100" s="143" t="s">
        <v>112</v>
      </c>
      <c r="J100" s="144" t="s">
        <v>112</v>
      </c>
      <c r="K100" s="145"/>
      <c r="L100" s="159"/>
      <c r="M100" s="159"/>
      <c r="N100" s="159"/>
      <c r="O100" s="159"/>
      <c r="P100" s="159"/>
      <c r="Q100" s="159"/>
      <c r="R100" s="159"/>
      <c r="S100" s="159"/>
      <c r="T100" s="159"/>
      <c r="U100" s="159"/>
      <c r="V100" s="159"/>
      <c r="W100" s="159"/>
      <c r="X100" s="159"/>
      <c r="Y100" s="159"/>
      <c r="Z100" s="159"/>
      <c r="AA100" s="159"/>
      <c r="AB100" s="159"/>
      <c r="AC100" s="159"/>
    </row>
    <row r="101" spans="1:29" ht="19.5" thickBot="1" x14ac:dyDescent="0.3">
      <c r="A101" s="159"/>
      <c r="B101" s="180" t="s">
        <v>293</v>
      </c>
      <c r="C101" s="161" t="s">
        <v>293</v>
      </c>
      <c r="D101" s="159"/>
      <c r="E101" s="162" t="s">
        <v>294</v>
      </c>
      <c r="F101" s="128" t="s">
        <v>291</v>
      </c>
      <c r="G101" s="128" t="s">
        <v>132</v>
      </c>
      <c r="H101" s="163">
        <v>120</v>
      </c>
      <c r="I101" s="143" t="s">
        <v>112</v>
      </c>
      <c r="J101" s="144" t="s">
        <v>112</v>
      </c>
      <c r="K101" s="159"/>
      <c r="L101" s="159"/>
      <c r="M101" s="159"/>
      <c r="N101" s="159"/>
      <c r="O101" s="159"/>
      <c r="P101" s="159"/>
      <c r="Q101" s="159"/>
      <c r="R101" s="159"/>
      <c r="S101" s="159"/>
      <c r="T101" s="159"/>
      <c r="U101" s="159"/>
      <c r="V101" s="159"/>
      <c r="W101" s="159"/>
      <c r="X101" s="159"/>
      <c r="Y101" s="159"/>
      <c r="Z101" s="159"/>
      <c r="AA101" s="159"/>
      <c r="AB101" s="159"/>
      <c r="AC101" s="159"/>
    </row>
    <row r="102" spans="1:29" x14ac:dyDescent="0.25">
      <c r="A102" s="159"/>
      <c r="B102" s="180"/>
      <c r="C102" s="161"/>
      <c r="D102" s="159"/>
      <c r="E102" s="162"/>
      <c r="F102" s="162"/>
      <c r="G102" s="162"/>
      <c r="H102" s="163"/>
      <c r="I102" s="164"/>
      <c r="J102" s="165"/>
      <c r="K102" s="159"/>
      <c r="L102" s="159"/>
      <c r="M102" s="159"/>
      <c r="N102" s="159"/>
      <c r="O102" s="159"/>
      <c r="P102" s="159"/>
      <c r="Q102" s="159"/>
      <c r="R102" s="159"/>
      <c r="S102" s="159"/>
      <c r="T102" s="159"/>
      <c r="U102" s="159"/>
      <c r="V102" s="159"/>
      <c r="W102" s="159"/>
      <c r="X102" s="159"/>
      <c r="Y102" s="159"/>
      <c r="Z102" s="159"/>
      <c r="AA102" s="159"/>
      <c r="AB102" s="159"/>
      <c r="AC102" s="159"/>
    </row>
    <row r="103" spans="1:29" x14ac:dyDescent="0.25">
      <c r="A103" s="159"/>
      <c r="B103" s="180"/>
      <c r="C103" s="161"/>
      <c r="D103" s="159"/>
      <c r="E103" s="162"/>
      <c r="F103" s="162"/>
      <c r="G103" s="162"/>
      <c r="H103" s="163"/>
      <c r="I103" s="164"/>
      <c r="J103" s="165"/>
      <c r="K103" s="159"/>
      <c r="L103" s="159"/>
      <c r="M103" s="159"/>
      <c r="N103" s="159"/>
      <c r="O103" s="159"/>
      <c r="P103" s="159"/>
      <c r="Q103" s="159"/>
      <c r="R103" s="159"/>
      <c r="S103" s="159"/>
      <c r="T103" s="159"/>
      <c r="U103" s="159"/>
      <c r="V103" s="159"/>
      <c r="W103" s="159"/>
      <c r="X103" s="159"/>
      <c r="Y103" s="159"/>
      <c r="Z103" s="159"/>
      <c r="AA103" s="159"/>
      <c r="AB103" s="159"/>
      <c r="AC103" s="159"/>
    </row>
    <row r="104" spans="1:29" x14ac:dyDescent="0.25">
      <c r="A104" s="159"/>
      <c r="B104" s="180"/>
      <c r="C104" s="161"/>
      <c r="D104" s="159"/>
      <c r="E104" s="162"/>
      <c r="F104" s="162"/>
      <c r="G104" s="162"/>
      <c r="H104" s="163"/>
      <c r="I104" s="164"/>
      <c r="J104" s="165"/>
      <c r="K104" s="159"/>
      <c r="L104" s="159"/>
      <c r="M104" s="159"/>
      <c r="N104" s="159"/>
      <c r="O104" s="159"/>
      <c r="P104" s="159"/>
      <c r="Q104" s="159"/>
      <c r="R104" s="159"/>
      <c r="S104" s="159"/>
      <c r="T104" s="159"/>
      <c r="U104" s="159"/>
      <c r="V104" s="159"/>
      <c r="W104" s="159"/>
      <c r="X104" s="159"/>
      <c r="Y104" s="159"/>
      <c r="Z104" s="159"/>
      <c r="AA104" s="159"/>
      <c r="AB104" s="159"/>
      <c r="AC104" s="159"/>
    </row>
    <row r="105" spans="1:29" x14ac:dyDescent="0.25">
      <c r="A105" s="159"/>
      <c r="B105" s="180"/>
      <c r="C105" s="161"/>
      <c r="D105" s="159"/>
      <c r="E105" s="162"/>
      <c r="F105" s="162"/>
      <c r="G105" s="162"/>
      <c r="H105" s="163"/>
      <c r="I105" s="164"/>
      <c r="J105" s="165"/>
      <c r="K105" s="159"/>
      <c r="L105" s="159"/>
      <c r="M105" s="159"/>
      <c r="N105" s="159"/>
      <c r="O105" s="159"/>
      <c r="P105" s="159"/>
      <c r="Q105" s="159"/>
      <c r="R105" s="159"/>
      <c r="S105" s="159"/>
      <c r="T105" s="159"/>
      <c r="U105" s="159"/>
      <c r="V105" s="159"/>
      <c r="W105" s="159"/>
      <c r="X105" s="159"/>
      <c r="Y105" s="159"/>
      <c r="Z105" s="159"/>
      <c r="AA105" s="159"/>
      <c r="AB105" s="159"/>
      <c r="AC105" s="159"/>
    </row>
    <row r="106" spans="1:29" x14ac:dyDescent="0.25">
      <c r="A106" s="159"/>
      <c r="B106" s="180"/>
      <c r="C106" s="161"/>
      <c r="D106" s="159"/>
      <c r="E106" s="162"/>
      <c r="F106" s="162"/>
      <c r="G106" s="162"/>
      <c r="H106" s="163"/>
      <c r="I106" s="164"/>
      <c r="J106" s="165"/>
      <c r="K106" s="159"/>
      <c r="L106" s="159"/>
      <c r="M106" s="159"/>
      <c r="N106" s="159"/>
      <c r="O106" s="159"/>
      <c r="P106" s="159"/>
      <c r="Q106" s="159"/>
      <c r="R106" s="159"/>
      <c r="S106" s="159"/>
      <c r="T106" s="159"/>
      <c r="U106" s="159"/>
      <c r="V106" s="159"/>
      <c r="W106" s="159"/>
      <c r="X106" s="159"/>
      <c r="Y106" s="159"/>
      <c r="Z106" s="159"/>
      <c r="AA106" s="159"/>
      <c r="AB106" s="159"/>
      <c r="AC106" s="159"/>
    </row>
    <row r="107" spans="1:29" x14ac:dyDescent="0.25">
      <c r="A107" s="159"/>
      <c r="B107" s="180"/>
      <c r="C107" s="161"/>
      <c r="D107" s="159"/>
      <c r="E107" s="162"/>
      <c r="F107" s="162"/>
      <c r="G107" s="162"/>
      <c r="H107" s="163"/>
      <c r="I107" s="164"/>
      <c r="J107" s="165"/>
      <c r="K107" s="159"/>
      <c r="L107" s="159"/>
      <c r="M107" s="159"/>
      <c r="N107" s="159"/>
      <c r="O107" s="159"/>
      <c r="P107" s="159"/>
      <c r="Q107" s="159"/>
      <c r="R107" s="159"/>
      <c r="S107" s="159"/>
      <c r="T107" s="159"/>
      <c r="U107" s="159"/>
      <c r="V107" s="159"/>
      <c r="W107" s="159"/>
      <c r="X107" s="159"/>
      <c r="Y107" s="159"/>
      <c r="Z107" s="159"/>
      <c r="AA107" s="159"/>
      <c r="AB107" s="159"/>
      <c r="AC107" s="159"/>
    </row>
    <row r="108" spans="1:29" x14ac:dyDescent="0.25">
      <c r="A108" s="159"/>
      <c r="B108" s="180"/>
      <c r="C108" s="161"/>
      <c r="D108" s="159"/>
      <c r="E108" s="162"/>
      <c r="F108" s="162"/>
      <c r="G108" s="162"/>
      <c r="H108" s="163"/>
      <c r="I108" s="164"/>
      <c r="J108" s="165"/>
      <c r="K108" s="159"/>
      <c r="L108" s="159"/>
      <c r="M108" s="159"/>
      <c r="N108" s="159"/>
      <c r="O108" s="159"/>
      <c r="P108" s="159"/>
      <c r="Q108" s="159"/>
      <c r="R108" s="159"/>
      <c r="S108" s="159"/>
      <c r="T108" s="159"/>
      <c r="U108" s="159"/>
      <c r="V108" s="159"/>
      <c r="W108" s="159"/>
      <c r="X108" s="159"/>
      <c r="Y108" s="159"/>
      <c r="Z108" s="159"/>
      <c r="AA108" s="159"/>
      <c r="AB108" s="159"/>
      <c r="AC108" s="159"/>
    </row>
    <row r="109" spans="1:29" x14ac:dyDescent="0.25">
      <c r="A109" s="159"/>
      <c r="B109" s="180"/>
      <c r="C109" s="161"/>
      <c r="D109" s="159"/>
      <c r="E109" s="162"/>
      <c r="F109" s="162"/>
      <c r="G109" s="162"/>
      <c r="H109" s="163"/>
      <c r="I109" s="164"/>
      <c r="J109" s="165"/>
      <c r="K109" s="159"/>
      <c r="L109" s="159"/>
      <c r="M109" s="159"/>
      <c r="N109" s="159"/>
      <c r="O109" s="159"/>
      <c r="P109" s="159"/>
      <c r="Q109" s="159"/>
      <c r="R109" s="159"/>
      <c r="S109" s="159"/>
      <c r="T109" s="159"/>
      <c r="U109" s="159"/>
      <c r="V109" s="159"/>
      <c r="W109" s="159"/>
      <c r="X109" s="159"/>
      <c r="Y109" s="159"/>
      <c r="Z109" s="159"/>
      <c r="AA109" s="159"/>
      <c r="AB109" s="159"/>
      <c r="AC109" s="159"/>
    </row>
    <row r="110" spans="1:29" x14ac:dyDescent="0.25">
      <c r="A110" s="159"/>
      <c r="B110" s="180"/>
      <c r="C110" s="161"/>
      <c r="D110" s="159"/>
      <c r="E110" s="162"/>
      <c r="F110" s="162"/>
      <c r="G110" s="162"/>
      <c r="H110" s="163"/>
      <c r="I110" s="164"/>
      <c r="J110" s="165"/>
      <c r="K110" s="159"/>
      <c r="L110" s="159"/>
      <c r="M110" s="159"/>
      <c r="N110" s="159"/>
      <c r="O110" s="159"/>
      <c r="P110" s="159"/>
      <c r="Q110" s="159"/>
      <c r="R110" s="159"/>
      <c r="S110" s="159"/>
      <c r="T110" s="159"/>
      <c r="U110" s="159"/>
      <c r="V110" s="159"/>
      <c r="W110" s="159"/>
      <c r="X110" s="159"/>
      <c r="Y110" s="159"/>
      <c r="Z110" s="159"/>
      <c r="AA110" s="159"/>
      <c r="AB110" s="159"/>
      <c r="AC110" s="159"/>
    </row>
    <row r="111" spans="1:29" x14ac:dyDescent="0.25">
      <c r="A111" s="159"/>
      <c r="B111" s="180"/>
      <c r="C111" s="161"/>
      <c r="D111" s="159"/>
      <c r="E111" s="162"/>
      <c r="F111" s="162"/>
      <c r="G111" s="162"/>
      <c r="H111" s="163"/>
      <c r="I111" s="164"/>
      <c r="J111" s="165"/>
      <c r="K111" s="159"/>
      <c r="L111" s="159"/>
      <c r="M111" s="159"/>
      <c r="N111" s="159"/>
      <c r="O111" s="159"/>
      <c r="P111" s="159"/>
      <c r="Q111" s="159"/>
      <c r="R111" s="159"/>
      <c r="S111" s="159"/>
      <c r="T111" s="159"/>
      <c r="U111" s="159"/>
      <c r="V111" s="159"/>
      <c r="W111" s="159"/>
      <c r="X111" s="159"/>
      <c r="Y111" s="159"/>
      <c r="Z111" s="159"/>
      <c r="AA111" s="159"/>
      <c r="AB111" s="159"/>
      <c r="AC111" s="159"/>
    </row>
    <row r="112" spans="1:29" x14ac:dyDescent="0.25">
      <c r="A112" s="159"/>
      <c r="B112" s="180"/>
      <c r="C112" s="161"/>
      <c r="D112" s="159"/>
      <c r="E112" s="162"/>
      <c r="F112" s="162"/>
      <c r="G112" s="162"/>
      <c r="H112" s="163"/>
      <c r="I112" s="164"/>
      <c r="J112" s="165"/>
      <c r="K112" s="159"/>
      <c r="L112" s="159"/>
      <c r="M112" s="159"/>
      <c r="N112" s="159"/>
      <c r="O112" s="159"/>
      <c r="P112" s="159"/>
      <c r="Q112" s="159"/>
      <c r="R112" s="159"/>
      <c r="S112" s="159"/>
      <c r="T112" s="159"/>
      <c r="U112" s="159"/>
      <c r="V112" s="159"/>
      <c r="W112" s="159"/>
      <c r="X112" s="159"/>
      <c r="Y112" s="159"/>
      <c r="Z112" s="159"/>
      <c r="AA112" s="159"/>
      <c r="AB112" s="159"/>
      <c r="AC112" s="159"/>
    </row>
    <row r="113" spans="1:29" x14ac:dyDescent="0.25">
      <c r="A113" s="159"/>
      <c r="B113" s="180"/>
      <c r="C113" s="161"/>
      <c r="D113" s="159"/>
      <c r="E113" s="162"/>
      <c r="F113" s="162"/>
      <c r="G113" s="162"/>
      <c r="H113" s="163"/>
      <c r="I113" s="164"/>
      <c r="J113" s="165"/>
      <c r="K113" s="159"/>
      <c r="L113" s="159"/>
      <c r="M113" s="159"/>
      <c r="N113" s="159"/>
      <c r="O113" s="159"/>
      <c r="P113" s="159"/>
      <c r="Q113" s="159"/>
      <c r="R113" s="159"/>
      <c r="S113" s="159"/>
      <c r="T113" s="159"/>
      <c r="U113" s="159"/>
      <c r="V113" s="159"/>
      <c r="W113" s="159"/>
      <c r="X113" s="159"/>
      <c r="Y113" s="159"/>
      <c r="Z113" s="159"/>
      <c r="AA113" s="159"/>
      <c r="AB113" s="159"/>
      <c r="AC113" s="159"/>
    </row>
    <row r="114" spans="1:29" x14ac:dyDescent="0.25">
      <c r="A114" s="159"/>
      <c r="B114" s="180"/>
      <c r="C114" s="161"/>
      <c r="D114" s="159"/>
      <c r="E114" s="162"/>
      <c r="F114" s="162"/>
      <c r="G114" s="162"/>
      <c r="H114" s="163"/>
      <c r="I114" s="164"/>
      <c r="J114" s="165"/>
      <c r="K114" s="159"/>
      <c r="L114" s="159"/>
      <c r="M114" s="159"/>
      <c r="N114" s="159"/>
      <c r="O114" s="159"/>
      <c r="P114" s="159"/>
      <c r="Q114" s="159"/>
      <c r="R114" s="159"/>
      <c r="S114" s="159"/>
      <c r="T114" s="159"/>
      <c r="U114" s="159"/>
      <c r="V114" s="159"/>
      <c r="W114" s="159"/>
      <c r="X114" s="159"/>
      <c r="Y114" s="159"/>
      <c r="Z114" s="159"/>
      <c r="AA114" s="159"/>
      <c r="AB114" s="159"/>
      <c r="AC114" s="159"/>
    </row>
    <row r="115" spans="1:29" x14ac:dyDescent="0.25">
      <c r="A115" s="159"/>
      <c r="B115" s="180"/>
      <c r="C115" s="161"/>
      <c r="D115" s="159"/>
      <c r="E115" s="162"/>
      <c r="F115" s="162"/>
      <c r="G115" s="162"/>
      <c r="H115" s="163"/>
      <c r="I115" s="164"/>
      <c r="J115" s="165"/>
      <c r="K115" s="159"/>
      <c r="L115" s="159"/>
      <c r="M115" s="159"/>
      <c r="N115" s="159"/>
      <c r="O115" s="159"/>
      <c r="P115" s="159"/>
      <c r="Q115" s="159"/>
      <c r="R115" s="159"/>
      <c r="S115" s="159"/>
      <c r="T115" s="159"/>
      <c r="U115" s="159"/>
      <c r="V115" s="159"/>
      <c r="W115" s="159"/>
      <c r="X115" s="159"/>
      <c r="Y115" s="159"/>
      <c r="Z115" s="159"/>
      <c r="AA115" s="159"/>
      <c r="AB115" s="159"/>
      <c r="AC115" s="159"/>
    </row>
    <row r="116" spans="1:29" x14ac:dyDescent="0.25">
      <c r="A116" s="159"/>
      <c r="B116" s="180"/>
      <c r="C116" s="161"/>
      <c r="D116" s="159"/>
      <c r="E116" s="162"/>
      <c r="F116" s="162"/>
      <c r="G116" s="162"/>
      <c r="H116" s="163"/>
      <c r="I116" s="164"/>
      <c r="J116" s="165"/>
      <c r="K116" s="159"/>
      <c r="L116" s="159"/>
      <c r="M116" s="159"/>
      <c r="N116" s="159"/>
      <c r="O116" s="159"/>
      <c r="P116" s="159"/>
      <c r="Q116" s="159"/>
      <c r="R116" s="159"/>
      <c r="S116" s="159"/>
      <c r="T116" s="159"/>
      <c r="U116" s="159"/>
      <c r="V116" s="159"/>
      <c r="W116" s="159"/>
      <c r="X116" s="159"/>
      <c r="Y116" s="159"/>
      <c r="Z116" s="159"/>
      <c r="AA116" s="159"/>
      <c r="AB116" s="159"/>
      <c r="AC116" s="159"/>
    </row>
    <row r="117" spans="1:29" x14ac:dyDescent="0.25">
      <c r="A117" s="159"/>
      <c r="B117" s="180"/>
      <c r="C117" s="161"/>
      <c r="D117" s="159"/>
      <c r="E117" s="162"/>
      <c r="F117" s="162"/>
      <c r="G117" s="162"/>
      <c r="H117" s="163"/>
      <c r="I117" s="164"/>
      <c r="J117" s="165"/>
      <c r="K117" s="159"/>
      <c r="L117" s="159"/>
      <c r="M117" s="159"/>
      <c r="N117" s="159"/>
      <c r="O117" s="159"/>
      <c r="P117" s="159"/>
      <c r="Q117" s="159"/>
      <c r="R117" s="159"/>
      <c r="S117" s="159"/>
      <c r="T117" s="159"/>
      <c r="U117" s="159"/>
      <c r="V117" s="159"/>
      <c r="W117" s="159"/>
      <c r="X117" s="159"/>
      <c r="Y117" s="159"/>
      <c r="Z117" s="159"/>
      <c r="AA117" s="159"/>
      <c r="AB117" s="159"/>
      <c r="AC117" s="159"/>
    </row>
    <row r="118" spans="1:29" x14ac:dyDescent="0.25">
      <c r="A118" s="159"/>
      <c r="B118" s="180"/>
      <c r="C118" s="161"/>
      <c r="D118" s="159"/>
      <c r="E118" s="162"/>
      <c r="F118" s="162"/>
      <c r="G118" s="162"/>
      <c r="H118" s="163"/>
      <c r="I118" s="164"/>
      <c r="J118" s="165"/>
      <c r="K118" s="159"/>
      <c r="L118" s="159"/>
      <c r="M118" s="159"/>
      <c r="N118" s="159"/>
      <c r="O118" s="159"/>
      <c r="P118" s="159"/>
      <c r="Q118" s="159"/>
      <c r="R118" s="159"/>
      <c r="S118" s="159"/>
      <c r="T118" s="159"/>
      <c r="U118" s="159"/>
      <c r="V118" s="159"/>
      <c r="W118" s="159"/>
      <c r="X118" s="159"/>
      <c r="Y118" s="159"/>
      <c r="Z118" s="159"/>
      <c r="AA118" s="159"/>
      <c r="AB118" s="159"/>
      <c r="AC118" s="159"/>
    </row>
    <row r="119" spans="1:29" x14ac:dyDescent="0.25">
      <c r="A119" s="159"/>
      <c r="B119" s="180"/>
      <c r="C119" s="161"/>
      <c r="D119" s="159"/>
      <c r="E119" s="162"/>
      <c r="F119" s="162"/>
      <c r="G119" s="162"/>
      <c r="H119" s="163"/>
      <c r="I119" s="164"/>
      <c r="J119" s="165"/>
      <c r="K119" s="159"/>
      <c r="L119" s="159"/>
      <c r="M119" s="159"/>
      <c r="N119" s="159"/>
      <c r="O119" s="159"/>
      <c r="P119" s="159"/>
      <c r="Q119" s="159"/>
      <c r="R119" s="159"/>
      <c r="S119" s="159"/>
      <c r="T119" s="159"/>
      <c r="U119" s="159"/>
      <c r="V119" s="159"/>
      <c r="W119" s="159"/>
      <c r="X119" s="159"/>
      <c r="Y119" s="159"/>
      <c r="Z119" s="159"/>
      <c r="AA119" s="159"/>
      <c r="AB119" s="159"/>
      <c r="AC119" s="159"/>
    </row>
    <row r="120" spans="1:29" x14ac:dyDescent="0.25">
      <c r="A120" s="159"/>
      <c r="B120" s="180"/>
      <c r="C120" s="161"/>
      <c r="D120" s="159"/>
      <c r="E120" s="162"/>
      <c r="F120" s="162"/>
      <c r="G120" s="162"/>
      <c r="H120" s="163"/>
      <c r="I120" s="164"/>
      <c r="J120" s="165"/>
      <c r="K120" s="159"/>
      <c r="L120" s="159"/>
      <c r="M120" s="159"/>
      <c r="N120" s="159"/>
      <c r="O120" s="159"/>
      <c r="P120" s="159"/>
      <c r="Q120" s="159"/>
      <c r="R120" s="159"/>
      <c r="S120" s="159"/>
      <c r="T120" s="159"/>
      <c r="U120" s="159"/>
      <c r="V120" s="159"/>
      <c r="W120" s="159"/>
      <c r="X120" s="159"/>
      <c r="Y120" s="159"/>
      <c r="Z120" s="159"/>
      <c r="AA120" s="159"/>
      <c r="AB120" s="159"/>
      <c r="AC120" s="159"/>
    </row>
    <row r="121" spans="1:29" x14ac:dyDescent="0.25">
      <c r="A121" s="159"/>
      <c r="B121" s="180"/>
      <c r="C121" s="161"/>
      <c r="D121" s="159"/>
      <c r="E121" s="162"/>
      <c r="F121" s="162"/>
      <c r="G121" s="162"/>
      <c r="H121" s="163"/>
      <c r="I121" s="164"/>
      <c r="J121" s="165"/>
      <c r="K121" s="159"/>
      <c r="L121" s="159"/>
      <c r="M121" s="159"/>
      <c r="N121" s="159"/>
      <c r="O121" s="159"/>
      <c r="P121" s="159"/>
      <c r="Q121" s="159"/>
      <c r="R121" s="159"/>
      <c r="S121" s="159"/>
      <c r="T121" s="159"/>
      <c r="U121" s="159"/>
      <c r="V121" s="159"/>
      <c r="W121" s="159"/>
      <c r="X121" s="159"/>
      <c r="Y121" s="159"/>
      <c r="Z121" s="159"/>
      <c r="AA121" s="159"/>
      <c r="AB121" s="159"/>
      <c r="AC121" s="159"/>
    </row>
    <row r="122" spans="1:29" x14ac:dyDescent="0.25">
      <c r="A122" s="159"/>
      <c r="B122" s="180"/>
      <c r="C122" s="161"/>
      <c r="D122" s="159"/>
      <c r="E122" s="162"/>
      <c r="F122" s="162"/>
      <c r="G122" s="162"/>
      <c r="H122" s="163"/>
      <c r="I122" s="164"/>
      <c r="J122" s="165"/>
      <c r="K122" s="159"/>
      <c r="L122" s="159"/>
      <c r="M122" s="159"/>
      <c r="N122" s="159"/>
      <c r="O122" s="159"/>
      <c r="P122" s="159"/>
      <c r="Q122" s="159"/>
      <c r="R122" s="159"/>
      <c r="S122" s="159"/>
      <c r="T122" s="159"/>
      <c r="U122" s="159"/>
      <c r="V122" s="159"/>
      <c r="W122" s="159"/>
      <c r="X122" s="159"/>
      <c r="Y122" s="159"/>
      <c r="Z122" s="159"/>
      <c r="AA122" s="159"/>
      <c r="AB122" s="159"/>
      <c r="AC122" s="159"/>
    </row>
    <row r="123" spans="1:29" x14ac:dyDescent="0.25">
      <c r="A123" s="159"/>
      <c r="B123" s="180"/>
      <c r="C123" s="161"/>
      <c r="D123" s="159"/>
      <c r="E123" s="162"/>
      <c r="F123" s="162"/>
      <c r="G123" s="162"/>
      <c r="H123" s="163"/>
      <c r="I123" s="164"/>
      <c r="J123" s="165"/>
      <c r="K123" s="159"/>
      <c r="L123" s="159"/>
      <c r="M123" s="159"/>
      <c r="N123" s="159"/>
      <c r="O123" s="159"/>
      <c r="P123" s="159"/>
      <c r="Q123" s="159"/>
      <c r="R123" s="159"/>
      <c r="S123" s="159"/>
      <c r="T123" s="159"/>
      <c r="U123" s="159"/>
      <c r="V123" s="159"/>
      <c r="W123" s="159"/>
      <c r="X123" s="159"/>
      <c r="Y123" s="159"/>
      <c r="Z123" s="159"/>
      <c r="AA123" s="159"/>
      <c r="AB123" s="159"/>
      <c r="AC123" s="159"/>
    </row>
    <row r="124" spans="1:29" x14ac:dyDescent="0.25">
      <c r="A124" s="159"/>
      <c r="B124" s="180"/>
      <c r="C124" s="161"/>
      <c r="D124" s="159"/>
      <c r="E124" s="162"/>
      <c r="F124" s="162"/>
      <c r="G124" s="162"/>
      <c r="H124" s="163"/>
      <c r="I124" s="164"/>
      <c r="J124" s="165"/>
      <c r="K124" s="159"/>
      <c r="L124" s="159"/>
      <c r="M124" s="159"/>
      <c r="N124" s="159"/>
      <c r="O124" s="159"/>
      <c r="P124" s="159"/>
      <c r="Q124" s="159"/>
      <c r="R124" s="159"/>
      <c r="S124" s="159"/>
      <c r="T124" s="159"/>
      <c r="U124" s="159"/>
      <c r="V124" s="159"/>
      <c r="W124" s="159"/>
      <c r="X124" s="159"/>
      <c r="Y124" s="159"/>
      <c r="Z124" s="159"/>
      <c r="AA124" s="159"/>
      <c r="AB124" s="159"/>
      <c r="AC124" s="159"/>
    </row>
    <row r="125" spans="1:29" x14ac:dyDescent="0.25">
      <c r="A125" s="159"/>
      <c r="B125" s="180"/>
      <c r="C125" s="161"/>
      <c r="D125" s="159"/>
      <c r="E125" s="162"/>
      <c r="F125" s="162"/>
      <c r="G125" s="162"/>
      <c r="H125" s="163"/>
      <c r="I125" s="164"/>
      <c r="J125" s="165"/>
      <c r="K125" s="159"/>
      <c r="L125" s="159"/>
      <c r="M125" s="159"/>
      <c r="N125" s="159"/>
      <c r="O125" s="159"/>
      <c r="P125" s="159"/>
      <c r="Q125" s="159"/>
      <c r="R125" s="159"/>
      <c r="S125" s="159"/>
      <c r="T125" s="159"/>
      <c r="U125" s="159"/>
      <c r="V125" s="159"/>
      <c r="W125" s="159"/>
      <c r="X125" s="159"/>
      <c r="Y125" s="159"/>
      <c r="Z125" s="159"/>
      <c r="AA125" s="159"/>
      <c r="AB125" s="159"/>
      <c r="AC125" s="159"/>
    </row>
    <row r="126" spans="1:29" x14ac:dyDescent="0.25">
      <c r="A126" s="159"/>
      <c r="B126" s="180"/>
      <c r="C126" s="161"/>
      <c r="D126" s="159"/>
      <c r="E126" s="162"/>
      <c r="F126" s="162"/>
      <c r="G126" s="162"/>
      <c r="H126" s="163"/>
      <c r="I126" s="164"/>
      <c r="J126" s="165"/>
      <c r="K126" s="159"/>
      <c r="L126" s="159"/>
      <c r="M126" s="159"/>
      <c r="N126" s="159"/>
      <c r="O126" s="159"/>
      <c r="P126" s="159"/>
      <c r="Q126" s="159"/>
      <c r="R126" s="159"/>
      <c r="S126" s="159"/>
      <c r="T126" s="159"/>
      <c r="U126" s="159"/>
      <c r="V126" s="159"/>
      <c r="W126" s="159"/>
      <c r="X126" s="159"/>
      <c r="Y126" s="159"/>
      <c r="Z126" s="159"/>
      <c r="AA126" s="159"/>
      <c r="AB126" s="159"/>
      <c r="AC126" s="159"/>
    </row>
  </sheetData>
  <mergeCells count="11">
    <mergeCell ref="B73:B93"/>
    <mergeCell ref="B94:B100"/>
    <mergeCell ref="A3:A57"/>
    <mergeCell ref="B9:B12"/>
    <mergeCell ref="B13:B14"/>
    <mergeCell ref="B3:B8"/>
    <mergeCell ref="B49:B55"/>
    <mergeCell ref="B56:B57"/>
    <mergeCell ref="B39:B48"/>
    <mergeCell ref="B16:B38"/>
    <mergeCell ref="B58:B71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Blad3"/>
  <dimension ref="A1:L40"/>
  <sheetViews>
    <sheetView zoomScale="85" zoomScaleNormal="85" workbookViewId="0">
      <selection activeCell="D11" sqref="D11"/>
    </sheetView>
  </sheetViews>
  <sheetFormatPr defaultRowHeight="15" x14ac:dyDescent="0.25"/>
  <cols>
    <col min="1" max="1" width="42.140625" customWidth="1"/>
    <col min="2" max="24" width="40.7109375" customWidth="1"/>
  </cols>
  <sheetData>
    <row r="1" spans="1:12" x14ac:dyDescent="0.25">
      <c r="A1" s="295" t="s">
        <v>35</v>
      </c>
      <c r="B1" s="295"/>
      <c r="C1" s="295"/>
      <c r="D1" s="295"/>
      <c r="E1" s="296"/>
      <c r="F1" s="296"/>
      <c r="G1" s="296"/>
      <c r="H1" s="296"/>
      <c r="I1" s="296"/>
      <c r="J1" s="296"/>
      <c r="K1" s="50"/>
      <c r="L1" s="50"/>
    </row>
    <row r="2" spans="1:12" ht="15" customHeight="1" x14ac:dyDescent="0.25">
      <c r="A2" s="295"/>
      <c r="B2" s="295"/>
      <c r="C2" s="295"/>
      <c r="D2" s="295"/>
      <c r="E2" s="296"/>
      <c r="F2" s="296"/>
      <c r="G2" s="296"/>
      <c r="H2" s="296"/>
      <c r="I2" s="296"/>
      <c r="J2" s="296"/>
      <c r="K2" s="50"/>
      <c r="L2" s="50"/>
    </row>
    <row r="3" spans="1:12" ht="15" customHeight="1" x14ac:dyDescent="0.25">
      <c r="A3" s="295"/>
      <c r="B3" s="295"/>
      <c r="C3" s="295"/>
      <c r="D3" s="295"/>
      <c r="E3" s="296"/>
      <c r="F3" s="296"/>
      <c r="G3" s="296"/>
      <c r="H3" s="296"/>
      <c r="I3" s="296"/>
      <c r="J3" s="296"/>
      <c r="K3" s="50"/>
      <c r="L3" s="50"/>
    </row>
    <row r="4" spans="1:12" ht="15" customHeight="1" thickBot="1" x14ac:dyDescent="0.3">
      <c r="A4" s="295"/>
      <c r="B4" s="295"/>
      <c r="C4" s="295"/>
      <c r="D4" s="295"/>
      <c r="E4" s="296"/>
      <c r="F4" s="296"/>
      <c r="G4" s="296"/>
      <c r="H4" s="296"/>
      <c r="I4" s="296"/>
      <c r="J4" s="296"/>
      <c r="K4" s="50"/>
      <c r="L4" s="50"/>
    </row>
    <row r="5" spans="1:12" ht="15" customHeight="1" x14ac:dyDescent="0.25">
      <c r="A5" s="114"/>
      <c r="B5" s="114"/>
      <c r="C5" s="115" t="s">
        <v>123</v>
      </c>
      <c r="D5" s="115" t="s">
        <v>124</v>
      </c>
      <c r="E5" s="115" t="s">
        <v>125</v>
      </c>
      <c r="F5" s="115" t="s">
        <v>126</v>
      </c>
      <c r="G5" s="115" t="s">
        <v>107</v>
      </c>
      <c r="H5" s="115" t="s">
        <v>199</v>
      </c>
      <c r="I5" s="115" t="s">
        <v>108</v>
      </c>
      <c r="J5" s="115" t="s">
        <v>200</v>
      </c>
      <c r="K5" s="115" t="s">
        <v>201</v>
      </c>
      <c r="L5" s="50"/>
    </row>
    <row r="6" spans="1:12" ht="56.25" x14ac:dyDescent="0.25">
      <c r="A6" s="116" t="s">
        <v>190</v>
      </c>
      <c r="B6" s="117" t="s">
        <v>23</v>
      </c>
      <c r="C6" s="118">
        <v>513.4</v>
      </c>
      <c r="D6" s="118">
        <v>1995.1</v>
      </c>
      <c r="E6" s="118">
        <v>4976.7</v>
      </c>
      <c r="F6" s="118">
        <v>8865.2000000000007</v>
      </c>
      <c r="G6" s="118">
        <v>14102.9</v>
      </c>
      <c r="H6" s="118">
        <v>21754.7</v>
      </c>
      <c r="I6" s="118">
        <v>34505.199999999997</v>
      </c>
      <c r="J6" s="118">
        <v>553.70000000000005</v>
      </c>
      <c r="K6" s="118">
        <v>3071.7</v>
      </c>
      <c r="L6" s="50"/>
    </row>
    <row r="7" spans="1:12" ht="33.75" x14ac:dyDescent="0.25">
      <c r="A7" s="116" t="s">
        <v>191</v>
      </c>
      <c r="B7" s="117" t="s">
        <v>24</v>
      </c>
      <c r="C7" s="118">
        <v>1029.9000000000001</v>
      </c>
      <c r="D7" s="118">
        <v>2432.1999999999998</v>
      </c>
      <c r="E7" s="118">
        <v>4825.1000000000004</v>
      </c>
      <c r="F7" s="118">
        <v>8865.2000000000007</v>
      </c>
      <c r="G7" s="118">
        <v>14102.9</v>
      </c>
      <c r="H7" s="118">
        <v>21754.7</v>
      </c>
      <c r="I7" s="118">
        <v>34505.199999999997</v>
      </c>
      <c r="J7" s="118">
        <v>553.70000000000005</v>
      </c>
      <c r="K7" s="118">
        <v>3071.7</v>
      </c>
      <c r="L7" s="50"/>
    </row>
    <row r="8" spans="1:12" ht="33.75" x14ac:dyDescent="0.25">
      <c r="A8" s="116" t="s">
        <v>192</v>
      </c>
      <c r="B8" s="117" t="s">
        <v>25</v>
      </c>
      <c r="C8" s="118">
        <v>513.4</v>
      </c>
      <c r="D8" s="118">
        <v>1995.1</v>
      </c>
      <c r="E8" s="118">
        <v>4976.7</v>
      </c>
      <c r="F8" s="118">
        <v>8865.2000000000007</v>
      </c>
      <c r="G8" s="118">
        <v>14102.9</v>
      </c>
      <c r="H8" s="118">
        <v>21754.7</v>
      </c>
      <c r="I8" s="118">
        <v>34505.199999999997</v>
      </c>
      <c r="J8" s="118">
        <v>553.70000000000005</v>
      </c>
      <c r="K8" s="118">
        <v>3071.7</v>
      </c>
      <c r="L8" s="50"/>
    </row>
    <row r="9" spans="1:12" ht="45" x14ac:dyDescent="0.25">
      <c r="A9" s="116" t="s">
        <v>193</v>
      </c>
      <c r="B9" s="117" t="s">
        <v>26</v>
      </c>
      <c r="C9" s="118">
        <v>825.2</v>
      </c>
      <c r="D9" s="118">
        <v>2937</v>
      </c>
      <c r="E9" s="118">
        <v>5478.4</v>
      </c>
      <c r="F9" s="118">
        <v>8865.2000000000007</v>
      </c>
      <c r="G9" s="118">
        <v>14102.9</v>
      </c>
      <c r="H9" s="118">
        <v>21754.7</v>
      </c>
      <c r="I9" s="118">
        <v>34505.199999999997</v>
      </c>
      <c r="J9" s="118">
        <v>2090.6</v>
      </c>
      <c r="K9" s="118">
        <v>6417.2</v>
      </c>
      <c r="L9" s="50"/>
    </row>
    <row r="10" spans="1:12" ht="33.75" x14ac:dyDescent="0.25">
      <c r="A10" s="116" t="s">
        <v>194</v>
      </c>
      <c r="B10" s="117" t="s">
        <v>27</v>
      </c>
      <c r="C10" s="118">
        <v>1038.4000000000001</v>
      </c>
      <c r="D10" s="118">
        <v>2945.6</v>
      </c>
      <c r="E10" s="118">
        <v>5846.5</v>
      </c>
      <c r="F10" s="118">
        <v>8865.2000000000007</v>
      </c>
      <c r="G10" s="118">
        <v>14102.9</v>
      </c>
      <c r="H10" s="118">
        <v>21754.7</v>
      </c>
      <c r="I10" s="118">
        <v>34505.199999999997</v>
      </c>
      <c r="J10" s="118">
        <v>2090.6</v>
      </c>
      <c r="K10" s="118">
        <v>6417.2</v>
      </c>
      <c r="L10" s="50"/>
    </row>
    <row r="11" spans="1:12" ht="45" x14ac:dyDescent="0.25">
      <c r="A11" s="116" t="s">
        <v>195</v>
      </c>
      <c r="B11" s="117" t="s">
        <v>28</v>
      </c>
      <c r="C11" s="118">
        <v>1044.8</v>
      </c>
      <c r="D11" s="118">
        <v>2945.6</v>
      </c>
      <c r="E11" s="118">
        <v>5846.5</v>
      </c>
      <c r="F11" s="118">
        <v>8865.2000000000007</v>
      </c>
      <c r="G11" s="118">
        <v>14102.9</v>
      </c>
      <c r="H11" s="118">
        <v>21754.7</v>
      </c>
      <c r="I11" s="118">
        <v>34505.199999999997</v>
      </c>
      <c r="J11" s="118">
        <v>2090.6</v>
      </c>
      <c r="K11" s="118">
        <v>6417.2</v>
      </c>
      <c r="L11" s="50"/>
    </row>
    <row r="12" spans="1:12" ht="33.75" x14ac:dyDescent="0.25">
      <c r="A12" s="116" t="s">
        <v>196</v>
      </c>
      <c r="B12" s="117" t="s">
        <v>29</v>
      </c>
      <c r="C12" s="118">
        <v>941.9</v>
      </c>
      <c r="D12" s="118">
        <v>3000.7</v>
      </c>
      <c r="E12" s="118">
        <v>5659.8</v>
      </c>
      <c r="F12" s="118">
        <v>8865.2000000000007</v>
      </c>
      <c r="G12" s="118">
        <v>14102.9</v>
      </c>
      <c r="H12" s="118">
        <v>21754.7</v>
      </c>
      <c r="I12" s="118">
        <v>34505.199999999997</v>
      </c>
      <c r="J12" s="118">
        <v>553.70000000000005</v>
      </c>
      <c r="K12" s="118">
        <v>3071.7</v>
      </c>
      <c r="L12" s="50"/>
    </row>
    <row r="13" spans="1:12" ht="45" x14ac:dyDescent="0.25">
      <c r="A13" s="116" t="s">
        <v>197</v>
      </c>
      <c r="B13" s="117" t="s">
        <v>30</v>
      </c>
      <c r="C13" s="118">
        <v>941.9</v>
      </c>
      <c r="D13" s="118">
        <v>3000.7</v>
      </c>
      <c r="E13" s="118">
        <v>5659.8</v>
      </c>
      <c r="F13" s="118">
        <v>8865.2000000000007</v>
      </c>
      <c r="G13" s="118">
        <v>14102.9</v>
      </c>
      <c r="H13" s="118">
        <v>21754.7</v>
      </c>
      <c r="I13" s="118">
        <v>34505.199999999997</v>
      </c>
      <c r="J13" s="118">
        <v>553.70000000000005</v>
      </c>
      <c r="K13" s="118">
        <v>3071.7</v>
      </c>
      <c r="L13" s="50"/>
    </row>
    <row r="14" spans="1:12" ht="53.25" customHeight="1" x14ac:dyDescent="0.25">
      <c r="A14" s="116" t="s">
        <v>198</v>
      </c>
      <c r="B14" s="119" t="s">
        <v>31</v>
      </c>
      <c r="C14" s="118">
        <v>941.9</v>
      </c>
      <c r="D14" s="118">
        <v>3000.7</v>
      </c>
      <c r="E14" s="118">
        <v>5659.8</v>
      </c>
      <c r="F14" s="118">
        <v>8865.2000000000007</v>
      </c>
      <c r="G14" s="118">
        <v>14102.9</v>
      </c>
      <c r="H14" s="118">
        <v>21754.7</v>
      </c>
      <c r="I14" s="118">
        <v>34505.199999999997</v>
      </c>
      <c r="J14" s="118">
        <v>553.70000000000005</v>
      </c>
      <c r="K14" s="118">
        <v>3071.7</v>
      </c>
      <c r="L14" s="50"/>
    </row>
    <row r="15" spans="1:12" x14ac:dyDescent="0.25">
      <c r="A15" s="50"/>
      <c r="B15" s="50"/>
      <c r="C15" s="50"/>
      <c r="D15" s="50"/>
      <c r="E15" s="50"/>
      <c r="F15" s="50"/>
      <c r="G15" s="50"/>
      <c r="H15" s="50"/>
      <c r="I15" s="50"/>
      <c r="J15" s="50"/>
      <c r="K15" s="50"/>
      <c r="L15" s="50"/>
    </row>
    <row r="16" spans="1:12" x14ac:dyDescent="0.25">
      <c r="A16" s="50"/>
      <c r="B16" s="50"/>
      <c r="C16" s="50"/>
      <c r="D16" s="50"/>
      <c r="E16" s="50"/>
      <c r="F16" s="50"/>
      <c r="G16" s="50"/>
      <c r="H16" s="50"/>
      <c r="I16" s="50"/>
      <c r="J16" s="50"/>
      <c r="K16" s="50"/>
      <c r="L16" s="50"/>
    </row>
    <row r="17" spans="1:12" ht="15" customHeight="1" x14ac:dyDescent="0.25">
      <c r="A17" s="51"/>
      <c r="B17" s="51"/>
      <c r="C17" s="51"/>
      <c r="D17" s="51"/>
      <c r="E17" s="50"/>
      <c r="F17" s="50"/>
      <c r="G17" s="50"/>
      <c r="H17" s="50"/>
      <c r="I17" s="50"/>
      <c r="J17" s="50"/>
      <c r="K17" s="50"/>
      <c r="L17" s="50"/>
    </row>
    <row r="18" spans="1:12" ht="15" customHeight="1" x14ac:dyDescent="0.25">
      <c r="A18" s="50"/>
      <c r="B18" s="51"/>
      <c r="C18" s="51"/>
      <c r="D18" s="51"/>
      <c r="E18" s="50"/>
      <c r="F18" s="50"/>
      <c r="G18" s="50"/>
      <c r="H18" s="50"/>
      <c r="I18" s="50"/>
      <c r="J18" s="50"/>
      <c r="K18" s="50"/>
      <c r="L18" s="50"/>
    </row>
    <row r="19" spans="1:12" ht="15" customHeight="1" x14ac:dyDescent="0.25">
      <c r="B19" s="46"/>
      <c r="C19" s="46"/>
      <c r="D19" s="46"/>
    </row>
    <row r="20" spans="1:12" ht="15" customHeight="1" x14ac:dyDescent="0.25">
      <c r="A20" s="46"/>
      <c r="B20" s="46"/>
      <c r="C20" s="46"/>
      <c r="D20" s="46"/>
    </row>
    <row r="24" spans="1:12" ht="15.75" x14ac:dyDescent="0.25">
      <c r="C24" s="48"/>
    </row>
    <row r="25" spans="1:12" x14ac:dyDescent="0.25">
      <c r="A25" s="74" t="s">
        <v>110</v>
      </c>
      <c r="B25" s="72" t="s">
        <v>118</v>
      </c>
    </row>
    <row r="26" spans="1:12" x14ac:dyDescent="0.25">
      <c r="A26" s="47" t="s">
        <v>109</v>
      </c>
      <c r="B26" t="s">
        <v>38</v>
      </c>
    </row>
    <row r="27" spans="1:12" x14ac:dyDescent="0.25">
      <c r="A27" t="s">
        <v>38</v>
      </c>
      <c r="B27" t="s">
        <v>39</v>
      </c>
    </row>
    <row r="28" spans="1:12" x14ac:dyDescent="0.25">
      <c r="A28" t="s">
        <v>39</v>
      </c>
    </row>
    <row r="31" spans="1:12" x14ac:dyDescent="0.25">
      <c r="A31" t="s">
        <v>119</v>
      </c>
    </row>
    <row r="32" spans="1:12" x14ac:dyDescent="0.25">
      <c r="A32" s="73"/>
    </row>
    <row r="33" spans="1:1" x14ac:dyDescent="0.25">
      <c r="A33" s="72" t="s">
        <v>131</v>
      </c>
    </row>
    <row r="34" spans="1:1" x14ac:dyDescent="0.25">
      <c r="A34" t="s">
        <v>38</v>
      </c>
    </row>
    <row r="35" spans="1:1" x14ac:dyDescent="0.25">
      <c r="A35" t="s">
        <v>39</v>
      </c>
    </row>
    <row r="38" spans="1:1" x14ac:dyDescent="0.25">
      <c r="A38" s="72" t="s">
        <v>179</v>
      </c>
    </row>
    <row r="39" spans="1:1" x14ac:dyDescent="0.25">
      <c r="A39" t="s">
        <v>180</v>
      </c>
    </row>
    <row r="40" spans="1:1" x14ac:dyDescent="0.25">
      <c r="A40" t="s">
        <v>181</v>
      </c>
    </row>
  </sheetData>
  <mergeCells count="2">
    <mergeCell ref="A1:D4"/>
    <mergeCell ref="E1:J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3</vt:i4>
      </vt:variant>
    </vt:vector>
  </HeadingPairs>
  <TitlesOfParts>
    <vt:vector size="3" baseType="lpstr">
      <vt:lpstr>Schakeltool HvB 2020</vt:lpstr>
      <vt:lpstr>Productcodelijst (seg 3)</vt:lpstr>
      <vt:lpstr>Productcodelijst segment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Wolter van Dam</dc:creator>
  <cp:lastModifiedBy>Arjan</cp:lastModifiedBy>
  <dcterms:created xsi:type="dcterms:W3CDTF">2018-09-28T09:36:59Z</dcterms:created>
  <dcterms:modified xsi:type="dcterms:W3CDTF">2020-01-02T14:35:59Z</dcterms:modified>
</cp:coreProperties>
</file>